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315"/>
  <workbookPr showInkAnnotation="0" codeName="DieseArbeitsmappe" autoCompressPictures="0"/>
  <mc:AlternateContent xmlns:mc="http://schemas.openxmlformats.org/markup-compatibility/2006">
    <mc:Choice Requires="x15">
      <x15ac:absPath xmlns:x15ac="http://schemas.microsoft.com/office/spreadsheetml/2010/11/ac" url="/Users/wolfgang/Downloads/"/>
    </mc:Choice>
  </mc:AlternateContent>
  <xr:revisionPtr revIDLastSave="0" documentId="13_ncr:1_{5B90E3C3-E17F-9246-9734-D7C727C577FF}" xr6:coauthVersionLast="47" xr6:coauthVersionMax="47" xr10:uidLastSave="{00000000-0000-0000-0000-000000000000}"/>
  <bookViews>
    <workbookView xWindow="4340" yWindow="500" windowWidth="24460" windowHeight="15880" tabRatio="745" activeTab="1" xr2:uid="{00000000-000D-0000-FFFF-FFFF00000000}"/>
  </bookViews>
  <sheets>
    <sheet name="Konfiguration" sheetId="1" r:id="rId1"/>
    <sheet name="Januar" sheetId="17" r:id="rId2"/>
    <sheet name="Februar" sheetId="47" r:id="rId3"/>
    <sheet name="März" sheetId="48" r:id="rId4"/>
    <sheet name="April" sheetId="49" r:id="rId5"/>
    <sheet name="Mai" sheetId="50" r:id="rId6"/>
    <sheet name="Juni" sheetId="51" r:id="rId7"/>
    <sheet name="Juli" sheetId="52" r:id="rId8"/>
    <sheet name="August" sheetId="53" r:id="rId9"/>
    <sheet name="September" sheetId="54" r:id="rId10"/>
    <sheet name="Oktober" sheetId="55" r:id="rId11"/>
    <sheet name="November" sheetId="58" r:id="rId12"/>
    <sheet name="Dezember" sheetId="57" r:id="rId13"/>
    <sheet name="Referenzen" sheetId="14" r:id="rId14"/>
    <sheet name="Tabelle1" sheetId="59" state="hidden" r:id="rId15"/>
    <sheet name="lang" sheetId="15" state="hidden" r:id="rId16"/>
  </sheets>
  <definedNames>
    <definedName name="Anteil_Qualifizierungszeit">Konfiguration!$E$9</definedName>
    <definedName name="Anwesenheitszeit">Konfiguration!$E$33:$E$36</definedName>
    <definedName name="Arbeitszeit">Konfiguration!$D$33:$D$36</definedName>
    <definedName name="_xlnm.Print_Area" localSheetId="4">April!$A$1:$R$59</definedName>
    <definedName name="_xlnm.Print_Area" localSheetId="8">August!$A$1:$R$59</definedName>
    <definedName name="_xlnm.Print_Area" localSheetId="12">Dezember!$A$1:$R$59</definedName>
    <definedName name="_xlnm.Print_Area" localSheetId="2">Februar!$A$1:$R$59</definedName>
    <definedName name="_xlnm.Print_Area" localSheetId="1">Januar!$A$1:$R$59</definedName>
    <definedName name="_xlnm.Print_Area" localSheetId="7">Juli!$A$1:$R$59</definedName>
    <definedName name="_xlnm.Print_Area" localSheetId="6">Juni!$A$1:$R$59</definedName>
    <definedName name="_xlnm.Print_Area" localSheetId="0">Konfiguration!$A$1:$E$36</definedName>
    <definedName name="_xlnm.Print_Area" localSheetId="5">Mai!$A$1:$R$59</definedName>
    <definedName name="_xlnm.Print_Area" localSheetId="3">März!$A$1:$R$59</definedName>
    <definedName name="_xlnm.Print_Area" localSheetId="11">November!$A$1:$R$59</definedName>
    <definedName name="_xlnm.Print_Area" localSheetId="10">Oktober!$A$1:$R$59</definedName>
    <definedName name="_xlnm.Print_Area" localSheetId="9">September!$A$1:$R$59</definedName>
    <definedName name="Feiertage">Konfiguration!$G$20:$G$31</definedName>
    <definedName name="Ruhepause">Konfiguration!$B$33:$B$36</definedName>
    <definedName name="Schaltjahr">Konfiguration!$H$42</definedName>
    <definedName name="selLang">Konfiguration!$E$2</definedName>
    <definedName name="selLangID">lang!$E$2</definedName>
    <definedName name="Sollarbeitszeit">Konfiguration!$B$9:$B$14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L41" i="58" l="1"/>
  <c r="AJ41" i="58"/>
  <c r="AI41" i="58"/>
  <c r="AG41" i="58"/>
  <c r="AE41" i="58"/>
  <c r="AF41" i="58" s="1"/>
  <c r="AH41" i="58" s="1"/>
  <c r="AD41" i="58"/>
  <c r="AB41" i="58"/>
  <c r="Z41" i="58"/>
  <c r="Y41" i="58"/>
  <c r="W41" i="58"/>
  <c r="U41" i="58"/>
  <c r="T41" i="58"/>
  <c r="AL40" i="58"/>
  <c r="AJ40" i="58"/>
  <c r="AI40" i="58"/>
  <c r="AG40" i="58"/>
  <c r="AE40" i="58"/>
  <c r="AF40" i="58" s="1"/>
  <c r="AD40" i="58"/>
  <c r="AB40" i="58"/>
  <c r="Z40" i="58"/>
  <c r="Y40" i="58"/>
  <c r="W40" i="58"/>
  <c r="U40" i="58"/>
  <c r="T40" i="58"/>
  <c r="AL39" i="58"/>
  <c r="AJ39" i="58"/>
  <c r="AI39" i="58"/>
  <c r="AG39" i="58"/>
  <c r="AE39" i="58"/>
  <c r="AF39" i="58" s="1"/>
  <c r="AH39" i="58" s="1"/>
  <c r="AD39" i="58"/>
  <c r="AB39" i="58"/>
  <c r="Z39" i="58"/>
  <c r="AA39" i="58" s="1"/>
  <c r="Y39" i="58"/>
  <c r="W39" i="58"/>
  <c r="U39" i="58"/>
  <c r="T39" i="58"/>
  <c r="AL38" i="58"/>
  <c r="AJ38" i="58"/>
  <c r="AI38" i="58"/>
  <c r="AG38" i="58"/>
  <c r="AE38" i="58"/>
  <c r="AD38" i="58"/>
  <c r="AB38" i="58"/>
  <c r="Z38" i="58"/>
  <c r="Y38" i="58"/>
  <c r="W38" i="58"/>
  <c r="U38" i="58"/>
  <c r="T38" i="58"/>
  <c r="AL37" i="58"/>
  <c r="AJ37" i="58"/>
  <c r="AI37" i="58"/>
  <c r="AG37" i="58"/>
  <c r="AE37" i="58"/>
  <c r="AD37" i="58"/>
  <c r="AB37" i="58"/>
  <c r="Z37" i="58"/>
  <c r="Y37" i="58"/>
  <c r="W37" i="58"/>
  <c r="U37" i="58"/>
  <c r="T37" i="58"/>
  <c r="AL36" i="58"/>
  <c r="AJ36" i="58"/>
  <c r="AK36" i="58" s="1"/>
  <c r="AM36" i="58" s="1"/>
  <c r="AI36" i="58"/>
  <c r="AG36" i="58"/>
  <c r="AE36" i="58"/>
  <c r="AF36" i="58" s="1"/>
  <c r="AH36" i="58" s="1"/>
  <c r="AD36" i="58"/>
  <c r="AB36" i="58"/>
  <c r="Z36" i="58"/>
  <c r="AA36" i="58" s="1"/>
  <c r="Y36" i="58"/>
  <c r="W36" i="58"/>
  <c r="U36" i="58"/>
  <c r="T36" i="58"/>
  <c r="AL35" i="58"/>
  <c r="AJ35" i="58"/>
  <c r="AI35" i="58"/>
  <c r="AG35" i="58"/>
  <c r="AE35" i="58"/>
  <c r="AD35" i="58"/>
  <c r="AB35" i="58"/>
  <c r="Z35" i="58"/>
  <c r="Y35" i="58"/>
  <c r="W35" i="58"/>
  <c r="U35" i="58"/>
  <c r="T35" i="58"/>
  <c r="AL34" i="58"/>
  <c r="AK34" i="58"/>
  <c r="AM34" i="58" s="1"/>
  <c r="AJ34" i="58"/>
  <c r="AI34" i="58"/>
  <c r="AG34" i="58"/>
  <c r="AF34" i="58"/>
  <c r="AH34" i="58" s="1"/>
  <c r="AE34" i="58"/>
  <c r="AD34" i="58"/>
  <c r="AB34" i="58"/>
  <c r="Z34" i="58"/>
  <c r="Y34" i="58"/>
  <c r="W34" i="58"/>
  <c r="U34" i="58"/>
  <c r="T34" i="58"/>
  <c r="AL33" i="58"/>
  <c r="AJ33" i="58"/>
  <c r="AI33" i="58"/>
  <c r="AG33" i="58"/>
  <c r="AE33" i="58"/>
  <c r="AD33" i="58"/>
  <c r="AB33" i="58"/>
  <c r="AA33" i="58"/>
  <c r="Z33" i="58"/>
  <c r="Y33" i="58"/>
  <c r="W33" i="58"/>
  <c r="U33" i="58"/>
  <c r="T33" i="58"/>
  <c r="AL32" i="58"/>
  <c r="AJ32" i="58"/>
  <c r="AI32" i="58"/>
  <c r="AG32" i="58"/>
  <c r="AE32" i="58"/>
  <c r="AD32" i="58"/>
  <c r="AB32" i="58"/>
  <c r="Z32" i="58"/>
  <c r="Y32" i="58"/>
  <c r="W32" i="58"/>
  <c r="U32" i="58"/>
  <c r="V32" i="58" s="1"/>
  <c r="T32" i="58"/>
  <c r="AL31" i="58"/>
  <c r="AJ31" i="58"/>
  <c r="AI31" i="58"/>
  <c r="AG31" i="58"/>
  <c r="AE31" i="58"/>
  <c r="AD31" i="58"/>
  <c r="AB31" i="58"/>
  <c r="Z31" i="58"/>
  <c r="Y31" i="58"/>
  <c r="AA31" i="58" s="1"/>
  <c r="W31" i="58"/>
  <c r="U31" i="58"/>
  <c r="T31" i="58"/>
  <c r="AL30" i="58"/>
  <c r="AJ30" i="58"/>
  <c r="AK30" i="58" s="1"/>
  <c r="AM30" i="58" s="1"/>
  <c r="AI30" i="58"/>
  <c r="AG30" i="58"/>
  <c r="AE30" i="58"/>
  <c r="AF30" i="58" s="1"/>
  <c r="AH30" i="58" s="1"/>
  <c r="AD30" i="58"/>
  <c r="AB30" i="58"/>
  <c r="Z30" i="58"/>
  <c r="Y30" i="58"/>
  <c r="W30" i="58"/>
  <c r="U30" i="58"/>
  <c r="T30" i="58"/>
  <c r="AL29" i="58"/>
  <c r="AJ29" i="58"/>
  <c r="AI29" i="58"/>
  <c r="AG29" i="58"/>
  <c r="AE29" i="58"/>
  <c r="AF29" i="58" s="1"/>
  <c r="AH29" i="58" s="1"/>
  <c r="AD29" i="58"/>
  <c r="AB29" i="58"/>
  <c r="Z29" i="58"/>
  <c r="AA29" i="58" s="1"/>
  <c r="Y29" i="58"/>
  <c r="W29" i="58"/>
  <c r="U29" i="58"/>
  <c r="T29" i="58"/>
  <c r="AL28" i="58"/>
  <c r="AJ28" i="58"/>
  <c r="AI28" i="58"/>
  <c r="AG28" i="58"/>
  <c r="AE28" i="58"/>
  <c r="AD28" i="58"/>
  <c r="AB28" i="58"/>
  <c r="Z28" i="58"/>
  <c r="Y28" i="58"/>
  <c r="W28" i="58"/>
  <c r="U28" i="58"/>
  <c r="T28" i="58"/>
  <c r="AL27" i="58"/>
  <c r="AJ27" i="58"/>
  <c r="AI27" i="58"/>
  <c r="AG27" i="58"/>
  <c r="AE27" i="58"/>
  <c r="AD27" i="58"/>
  <c r="AB27" i="58"/>
  <c r="Z27" i="58"/>
  <c r="Y27" i="58"/>
  <c r="W27" i="58"/>
  <c r="U27" i="58"/>
  <c r="T27" i="58"/>
  <c r="AL26" i="58"/>
  <c r="AK26" i="58"/>
  <c r="AM26" i="58" s="1"/>
  <c r="AJ26" i="58"/>
  <c r="AI26" i="58"/>
  <c r="AG26" i="58"/>
  <c r="AE26" i="58"/>
  <c r="AF26" i="58" s="1"/>
  <c r="AH26" i="58" s="1"/>
  <c r="AD26" i="58"/>
  <c r="AB26" i="58"/>
  <c r="Z26" i="58"/>
  <c r="Y26" i="58"/>
  <c r="W26" i="58"/>
  <c r="U26" i="58"/>
  <c r="T26" i="58"/>
  <c r="AL25" i="58"/>
  <c r="AJ25" i="58"/>
  <c r="AI25" i="58"/>
  <c r="AG25" i="58"/>
  <c r="AE25" i="58"/>
  <c r="AD25" i="58"/>
  <c r="AB25" i="58"/>
  <c r="Z25" i="58"/>
  <c r="AA25" i="58" s="1"/>
  <c r="Y25" i="58"/>
  <c r="W25" i="58"/>
  <c r="U25" i="58"/>
  <c r="T25" i="58"/>
  <c r="AL24" i="58"/>
  <c r="AJ24" i="58"/>
  <c r="AI24" i="58"/>
  <c r="AG24" i="58"/>
  <c r="AE24" i="58"/>
  <c r="AD24" i="58"/>
  <c r="AB24" i="58"/>
  <c r="Z24" i="58"/>
  <c r="Y24" i="58"/>
  <c r="W24" i="58"/>
  <c r="U24" i="58"/>
  <c r="T24" i="58"/>
  <c r="AL23" i="58"/>
  <c r="AJ23" i="58"/>
  <c r="AI23" i="58"/>
  <c r="AG23" i="58"/>
  <c r="AE23" i="58"/>
  <c r="AF23" i="58" s="1"/>
  <c r="AH23" i="58" s="1"/>
  <c r="AD23" i="58"/>
  <c r="AB23" i="58"/>
  <c r="Z23" i="58"/>
  <c r="AA23" i="58" s="1"/>
  <c r="Y23" i="58"/>
  <c r="W23" i="58"/>
  <c r="U23" i="58"/>
  <c r="T23" i="58"/>
  <c r="AL22" i="58"/>
  <c r="AJ22" i="58"/>
  <c r="AI22" i="58"/>
  <c r="AG22" i="58"/>
  <c r="AE22" i="58"/>
  <c r="AD22" i="58"/>
  <c r="AF22" i="58" s="1"/>
  <c r="AH22" i="58" s="1"/>
  <c r="AB22" i="58"/>
  <c r="Z22" i="58"/>
  <c r="Y22" i="58"/>
  <c r="W22" i="58"/>
  <c r="U22" i="58"/>
  <c r="T22" i="58"/>
  <c r="AL21" i="58"/>
  <c r="AJ21" i="58"/>
  <c r="AK21" i="58" s="1"/>
  <c r="AM21" i="58" s="1"/>
  <c r="AI21" i="58"/>
  <c r="AG21" i="58"/>
  <c r="AE21" i="58"/>
  <c r="AD21" i="58"/>
  <c r="AB21" i="58"/>
  <c r="Z21" i="58"/>
  <c r="Y21" i="58"/>
  <c r="W21" i="58"/>
  <c r="U21" i="58"/>
  <c r="T21" i="58"/>
  <c r="AL20" i="58"/>
  <c r="AJ20" i="58"/>
  <c r="AK20" i="58" s="1"/>
  <c r="AM20" i="58" s="1"/>
  <c r="AI20" i="58"/>
  <c r="AG20" i="58"/>
  <c r="AF20" i="58"/>
  <c r="AH20" i="58" s="1"/>
  <c r="AE20" i="58"/>
  <c r="AD20" i="58"/>
  <c r="AB20" i="58"/>
  <c r="Z20" i="58"/>
  <c r="Y20" i="58"/>
  <c r="W20" i="58"/>
  <c r="U20" i="58"/>
  <c r="T20" i="58"/>
  <c r="AL19" i="58"/>
  <c r="AJ19" i="58"/>
  <c r="AI19" i="58"/>
  <c r="AG19" i="58"/>
  <c r="AE19" i="58"/>
  <c r="AD19" i="58"/>
  <c r="AB19" i="58"/>
  <c r="AA19" i="58"/>
  <c r="Z19" i="58"/>
  <c r="Y19" i="58"/>
  <c r="W19" i="58"/>
  <c r="U19" i="58"/>
  <c r="T19" i="58"/>
  <c r="AL18" i="58"/>
  <c r="AJ18" i="58"/>
  <c r="AI18" i="58"/>
  <c r="AG18" i="58"/>
  <c r="AE18" i="58"/>
  <c r="AD18" i="58"/>
  <c r="AB18" i="58"/>
  <c r="Z18" i="58"/>
  <c r="Y18" i="58"/>
  <c r="W18" i="58"/>
  <c r="U18" i="58"/>
  <c r="T18" i="58"/>
  <c r="AL17" i="58"/>
  <c r="AJ17" i="58"/>
  <c r="AI17" i="58"/>
  <c r="AG17" i="58"/>
  <c r="AE17" i="58"/>
  <c r="AD17" i="58"/>
  <c r="AB17" i="58"/>
  <c r="Z17" i="58"/>
  <c r="Y17" i="58"/>
  <c r="AA17" i="58" s="1"/>
  <c r="W17" i="58"/>
  <c r="U17" i="58"/>
  <c r="T17" i="58"/>
  <c r="AL16" i="58"/>
  <c r="AJ16" i="58"/>
  <c r="AK16" i="58" s="1"/>
  <c r="AM16" i="58" s="1"/>
  <c r="AI16" i="58"/>
  <c r="AG16" i="58"/>
  <c r="AE16" i="58"/>
  <c r="AF16" i="58" s="1"/>
  <c r="AH16" i="58" s="1"/>
  <c r="AD16" i="58"/>
  <c r="AB16" i="58"/>
  <c r="Z16" i="58"/>
  <c r="Y16" i="58"/>
  <c r="W16" i="58"/>
  <c r="U16" i="58"/>
  <c r="T16" i="58"/>
  <c r="AL15" i="58"/>
  <c r="AJ15" i="58"/>
  <c r="AI15" i="58"/>
  <c r="AG15" i="58"/>
  <c r="AE15" i="58"/>
  <c r="AD15" i="58"/>
  <c r="AB15" i="58"/>
  <c r="Z15" i="58"/>
  <c r="AA15" i="58" s="1"/>
  <c r="Y15" i="58"/>
  <c r="W15" i="58"/>
  <c r="U15" i="58"/>
  <c r="T15" i="58"/>
  <c r="AL14" i="58"/>
  <c r="AJ14" i="58"/>
  <c r="AI14" i="58"/>
  <c r="AG14" i="58"/>
  <c r="AE14" i="58"/>
  <c r="AD14" i="58"/>
  <c r="AB14" i="58"/>
  <c r="Z14" i="58"/>
  <c r="AA14" i="58" s="1"/>
  <c r="Y14" i="58"/>
  <c r="W14" i="58"/>
  <c r="U14" i="58"/>
  <c r="T14" i="58"/>
  <c r="AL13" i="58"/>
  <c r="AJ13" i="58"/>
  <c r="AK13" i="58" s="1"/>
  <c r="AM13" i="58" s="1"/>
  <c r="AI13" i="58"/>
  <c r="AG13" i="58"/>
  <c r="AE13" i="58"/>
  <c r="AD13" i="58"/>
  <c r="AB13" i="58"/>
  <c r="Z13" i="58"/>
  <c r="Y13" i="58"/>
  <c r="W13" i="58"/>
  <c r="U13" i="58"/>
  <c r="T13" i="58"/>
  <c r="AL12" i="58"/>
  <c r="AJ12" i="58"/>
  <c r="AI12" i="58"/>
  <c r="AG12" i="58"/>
  <c r="AE12" i="58"/>
  <c r="AD12" i="58"/>
  <c r="AB12" i="58"/>
  <c r="Z12" i="58"/>
  <c r="Y12" i="58"/>
  <c r="AA12" i="58" s="1"/>
  <c r="W12" i="58"/>
  <c r="U12" i="58"/>
  <c r="T12" i="58"/>
  <c r="C4" i="58"/>
  <c r="A4" i="58"/>
  <c r="O1" i="58"/>
  <c r="AL42" i="57"/>
  <c r="AJ42" i="57"/>
  <c r="AI42" i="57"/>
  <c r="AG42" i="57"/>
  <c r="AE42" i="57"/>
  <c r="AD42" i="57"/>
  <c r="AB42" i="57"/>
  <c r="Z42" i="57"/>
  <c r="Y42" i="57"/>
  <c r="W42" i="57"/>
  <c r="U42" i="57"/>
  <c r="T42" i="57"/>
  <c r="AL41" i="57"/>
  <c r="AJ41" i="57"/>
  <c r="AK41" i="57" s="1"/>
  <c r="AM41" i="57" s="1"/>
  <c r="AI41" i="57"/>
  <c r="AG41" i="57"/>
  <c r="AE41" i="57"/>
  <c r="AD41" i="57"/>
  <c r="AB41" i="57"/>
  <c r="Z41" i="57"/>
  <c r="AA41" i="57" s="1"/>
  <c r="Y41" i="57"/>
  <c r="W41" i="57"/>
  <c r="U41" i="57"/>
  <c r="T41" i="57"/>
  <c r="AL40" i="57"/>
  <c r="AJ40" i="57"/>
  <c r="AI40" i="57"/>
  <c r="AG40" i="57"/>
  <c r="AE40" i="57"/>
  <c r="AD40" i="57"/>
  <c r="AB40" i="57"/>
  <c r="AA40" i="57"/>
  <c r="Z40" i="57"/>
  <c r="Y40" i="57"/>
  <c r="W40" i="57"/>
  <c r="U40" i="57"/>
  <c r="T40" i="57"/>
  <c r="AL39" i="57"/>
  <c r="AJ39" i="57"/>
  <c r="AI39" i="57"/>
  <c r="AG39" i="57"/>
  <c r="AE39" i="57"/>
  <c r="AD39" i="57"/>
  <c r="AB39" i="57"/>
  <c r="Z39" i="57"/>
  <c r="Y39" i="57"/>
  <c r="W39" i="57"/>
  <c r="U39" i="57"/>
  <c r="T39" i="57"/>
  <c r="AL38" i="57"/>
  <c r="AJ38" i="57"/>
  <c r="AI38" i="57"/>
  <c r="AG38" i="57"/>
  <c r="AE38" i="57"/>
  <c r="AF38" i="57" s="1"/>
  <c r="AH38" i="57" s="1"/>
  <c r="AD38" i="57"/>
  <c r="AB38" i="57"/>
  <c r="Z38" i="57"/>
  <c r="Y38" i="57"/>
  <c r="W38" i="57"/>
  <c r="U38" i="57"/>
  <c r="T38" i="57"/>
  <c r="AL37" i="57"/>
  <c r="AJ37" i="57"/>
  <c r="AI37" i="57"/>
  <c r="AG37" i="57"/>
  <c r="AF37" i="57"/>
  <c r="AH37" i="57" s="1"/>
  <c r="AE37" i="57"/>
  <c r="AD37" i="57"/>
  <c r="AB37" i="57"/>
  <c r="AA37" i="57"/>
  <c r="Z37" i="57"/>
  <c r="Y37" i="57"/>
  <c r="W37" i="57"/>
  <c r="U37" i="57"/>
  <c r="V37" i="57" s="1"/>
  <c r="T37" i="57"/>
  <c r="AL36" i="57"/>
  <c r="AJ36" i="57"/>
  <c r="AI36" i="57"/>
  <c r="AG36" i="57"/>
  <c r="AE36" i="57"/>
  <c r="AD36" i="57"/>
  <c r="AB36" i="57"/>
  <c r="Z36" i="57"/>
  <c r="Y36" i="57"/>
  <c r="W36" i="57"/>
  <c r="U36" i="57"/>
  <c r="T36" i="57"/>
  <c r="AL35" i="57"/>
  <c r="AJ35" i="57"/>
  <c r="AI35" i="57"/>
  <c r="AG35" i="57"/>
  <c r="AE35" i="57"/>
  <c r="AD35" i="57"/>
  <c r="AB35" i="57"/>
  <c r="Z35" i="57"/>
  <c r="Y35" i="57"/>
  <c r="W35" i="57"/>
  <c r="U35" i="57"/>
  <c r="T35" i="57"/>
  <c r="AL34" i="57"/>
  <c r="AJ34" i="57"/>
  <c r="AI34" i="57"/>
  <c r="AG34" i="57"/>
  <c r="AE34" i="57"/>
  <c r="AF34" i="57" s="1"/>
  <c r="AH34" i="57" s="1"/>
  <c r="AD34" i="57"/>
  <c r="AB34" i="57"/>
  <c r="Z34" i="57"/>
  <c r="Y34" i="57"/>
  <c r="W34" i="57"/>
  <c r="U34" i="57"/>
  <c r="T34" i="57"/>
  <c r="AL33" i="57"/>
  <c r="AJ33" i="57"/>
  <c r="AI33" i="57"/>
  <c r="AG33" i="57"/>
  <c r="AE33" i="57"/>
  <c r="AF33" i="57" s="1"/>
  <c r="AD33" i="57"/>
  <c r="AB33" i="57"/>
  <c r="Z33" i="57"/>
  <c r="AA33" i="57" s="1"/>
  <c r="Y33" i="57"/>
  <c r="W33" i="57"/>
  <c r="U33" i="57"/>
  <c r="T33" i="57"/>
  <c r="AL32" i="57"/>
  <c r="AJ32" i="57"/>
  <c r="AI32" i="57"/>
  <c r="AG32" i="57"/>
  <c r="AE32" i="57"/>
  <c r="AD32" i="57"/>
  <c r="AB32" i="57"/>
  <c r="Z32" i="57"/>
  <c r="Y32" i="57"/>
  <c r="W32" i="57"/>
  <c r="U32" i="57"/>
  <c r="T32" i="57"/>
  <c r="AL31" i="57"/>
  <c r="AJ31" i="57"/>
  <c r="AK31" i="57" s="1"/>
  <c r="AM31" i="57" s="1"/>
  <c r="AI31" i="57"/>
  <c r="AG31" i="57"/>
  <c r="AE31" i="57"/>
  <c r="AD31" i="57"/>
  <c r="AB31" i="57"/>
  <c r="Z31" i="57"/>
  <c r="Y31" i="57"/>
  <c r="W31" i="57"/>
  <c r="U31" i="57"/>
  <c r="T31" i="57"/>
  <c r="AL30" i="57"/>
  <c r="AJ30" i="57"/>
  <c r="AI30" i="57"/>
  <c r="AG30" i="57"/>
  <c r="AE30" i="57"/>
  <c r="AD30" i="57"/>
  <c r="AB30" i="57"/>
  <c r="Z30" i="57"/>
  <c r="AA30" i="57" s="1"/>
  <c r="Y30" i="57"/>
  <c r="W30" i="57"/>
  <c r="U30" i="57"/>
  <c r="T30" i="57"/>
  <c r="AL29" i="57"/>
  <c r="AJ29" i="57"/>
  <c r="AI29" i="57"/>
  <c r="AG29" i="57"/>
  <c r="AE29" i="57"/>
  <c r="AD29" i="57"/>
  <c r="AB29" i="57"/>
  <c r="Z29" i="57"/>
  <c r="AA29" i="57" s="1"/>
  <c r="Y29" i="57"/>
  <c r="W29" i="57"/>
  <c r="U29" i="57"/>
  <c r="T29" i="57"/>
  <c r="AL28" i="57"/>
  <c r="AJ28" i="57"/>
  <c r="AI28" i="57"/>
  <c r="AG28" i="57"/>
  <c r="AE28" i="57"/>
  <c r="AD28" i="57"/>
  <c r="AB28" i="57"/>
  <c r="Z28" i="57"/>
  <c r="AA28" i="57" s="1"/>
  <c r="Y28" i="57"/>
  <c r="W28" i="57"/>
  <c r="U28" i="57"/>
  <c r="T28" i="57"/>
  <c r="AL27" i="57"/>
  <c r="AJ27" i="57"/>
  <c r="AI27" i="57"/>
  <c r="AG27" i="57"/>
  <c r="AE27" i="57"/>
  <c r="AD27" i="57"/>
  <c r="AB27" i="57"/>
  <c r="AA27" i="57"/>
  <c r="Z27" i="57"/>
  <c r="Y27" i="57"/>
  <c r="W27" i="57"/>
  <c r="U27" i="57"/>
  <c r="T27" i="57"/>
  <c r="AL26" i="57"/>
  <c r="AJ26" i="57"/>
  <c r="AI26" i="57"/>
  <c r="AG26" i="57"/>
  <c r="AE26" i="57"/>
  <c r="AD26" i="57"/>
  <c r="AB26" i="57"/>
  <c r="Z26" i="57"/>
  <c r="Y26" i="57"/>
  <c r="W26" i="57"/>
  <c r="V26" i="57"/>
  <c r="U26" i="57"/>
  <c r="T26" i="57"/>
  <c r="AL25" i="57"/>
  <c r="AJ25" i="57"/>
  <c r="AI25" i="57"/>
  <c r="AG25" i="57"/>
  <c r="AE25" i="57"/>
  <c r="AD25" i="57"/>
  <c r="AB25" i="57"/>
  <c r="Z25" i="57"/>
  <c r="Y25" i="57"/>
  <c r="W25" i="57"/>
  <c r="U25" i="57"/>
  <c r="T25" i="57"/>
  <c r="AL24" i="57"/>
  <c r="AJ24" i="57"/>
  <c r="AI24" i="57"/>
  <c r="AG24" i="57"/>
  <c r="AE24" i="57"/>
  <c r="AD24" i="57"/>
  <c r="AB24" i="57"/>
  <c r="Z24" i="57"/>
  <c r="AA24" i="57" s="1"/>
  <c r="Y24" i="57"/>
  <c r="W24" i="57"/>
  <c r="U24" i="57"/>
  <c r="T24" i="57"/>
  <c r="AL23" i="57"/>
  <c r="AJ23" i="57"/>
  <c r="AI23" i="57"/>
  <c r="AG23" i="57"/>
  <c r="AE23" i="57"/>
  <c r="AD23" i="57"/>
  <c r="AB23" i="57"/>
  <c r="Z23" i="57"/>
  <c r="Y23" i="57"/>
  <c r="W23" i="57"/>
  <c r="U23" i="57"/>
  <c r="V23" i="57" s="1"/>
  <c r="T23" i="57"/>
  <c r="AL22" i="57"/>
  <c r="AJ22" i="57"/>
  <c r="AI22" i="57"/>
  <c r="AG22" i="57"/>
  <c r="AE22" i="57"/>
  <c r="AD22" i="57"/>
  <c r="AB22" i="57"/>
  <c r="Z22" i="57"/>
  <c r="Y22" i="57"/>
  <c r="W22" i="57"/>
  <c r="U22" i="57"/>
  <c r="T22" i="57"/>
  <c r="AL21" i="57"/>
  <c r="AJ21" i="57"/>
  <c r="AI21" i="57"/>
  <c r="AG21" i="57"/>
  <c r="AE21" i="57"/>
  <c r="AD21" i="57"/>
  <c r="AB21" i="57"/>
  <c r="Z21" i="57"/>
  <c r="Y21" i="57"/>
  <c r="W21" i="57"/>
  <c r="U21" i="57"/>
  <c r="T21" i="57"/>
  <c r="AL20" i="57"/>
  <c r="AJ20" i="57"/>
  <c r="AI20" i="57"/>
  <c r="AG20" i="57"/>
  <c r="AE20" i="57"/>
  <c r="AF20" i="57" s="1"/>
  <c r="AH20" i="57" s="1"/>
  <c r="AD20" i="57"/>
  <c r="AB20" i="57"/>
  <c r="Z20" i="57"/>
  <c r="Y20" i="57"/>
  <c r="W20" i="57"/>
  <c r="U20" i="57"/>
  <c r="T20" i="57"/>
  <c r="AL19" i="57"/>
  <c r="AJ19" i="57"/>
  <c r="AI19" i="57"/>
  <c r="AG19" i="57"/>
  <c r="AE19" i="57"/>
  <c r="AF19" i="57" s="1"/>
  <c r="AH19" i="57" s="1"/>
  <c r="AD19" i="57"/>
  <c r="AB19" i="57"/>
  <c r="Z19" i="57"/>
  <c r="Y19" i="57"/>
  <c r="W19" i="57"/>
  <c r="U19" i="57"/>
  <c r="T19" i="57"/>
  <c r="P19" i="57"/>
  <c r="AL18" i="57"/>
  <c r="AJ18" i="57"/>
  <c r="AI18" i="57"/>
  <c r="AG18" i="57"/>
  <c r="AE18" i="57"/>
  <c r="AD18" i="57"/>
  <c r="AB18" i="57"/>
  <c r="Z18" i="57"/>
  <c r="AA18" i="57" s="1"/>
  <c r="Y18" i="57"/>
  <c r="W18" i="57"/>
  <c r="U18" i="57"/>
  <c r="T18" i="57"/>
  <c r="AL17" i="57"/>
  <c r="AJ17" i="57"/>
  <c r="AI17" i="57"/>
  <c r="AG17" i="57"/>
  <c r="AE17" i="57"/>
  <c r="AD17" i="57"/>
  <c r="AB17" i="57"/>
  <c r="Z17" i="57"/>
  <c r="Y17" i="57"/>
  <c r="W17" i="57"/>
  <c r="U17" i="57"/>
  <c r="T17" i="57"/>
  <c r="V17" i="57" s="1"/>
  <c r="AL16" i="57"/>
  <c r="AJ16" i="57"/>
  <c r="AK16" i="57" s="1"/>
  <c r="AM16" i="57" s="1"/>
  <c r="AI16" i="57"/>
  <c r="AG16" i="57"/>
  <c r="AE16" i="57"/>
  <c r="AD16" i="57"/>
  <c r="AB16" i="57"/>
  <c r="Z16" i="57"/>
  <c r="AA16" i="57" s="1"/>
  <c r="Y16" i="57"/>
  <c r="W16" i="57"/>
  <c r="U16" i="57"/>
  <c r="T16" i="57"/>
  <c r="V16" i="57" s="1"/>
  <c r="AL15" i="57"/>
  <c r="AJ15" i="57"/>
  <c r="AI15" i="57"/>
  <c r="AG15" i="57"/>
  <c r="AE15" i="57"/>
  <c r="AD15" i="57"/>
  <c r="AB15" i="57"/>
  <c r="Z15" i="57"/>
  <c r="AA15" i="57" s="1"/>
  <c r="Y15" i="57"/>
  <c r="W15" i="57"/>
  <c r="U15" i="57"/>
  <c r="T15" i="57"/>
  <c r="AL14" i="57"/>
  <c r="AJ14" i="57"/>
  <c r="AI14" i="57"/>
  <c r="AG14" i="57"/>
  <c r="AE14" i="57"/>
  <c r="AD14" i="57"/>
  <c r="AB14" i="57"/>
  <c r="Z14" i="57"/>
  <c r="Y14" i="57"/>
  <c r="W14" i="57"/>
  <c r="P14" i="57" s="1"/>
  <c r="U14" i="57"/>
  <c r="T14" i="57"/>
  <c r="AL13" i="57"/>
  <c r="AJ13" i="57"/>
  <c r="AI13" i="57"/>
  <c r="AG13" i="57"/>
  <c r="AE13" i="57"/>
  <c r="AD13" i="57"/>
  <c r="AB13" i="57"/>
  <c r="Z13" i="57"/>
  <c r="Y13" i="57"/>
  <c r="W13" i="57"/>
  <c r="U13" i="57"/>
  <c r="T13" i="57"/>
  <c r="AL12" i="57"/>
  <c r="AJ12" i="57"/>
  <c r="AK12" i="57" s="1"/>
  <c r="AM12" i="57" s="1"/>
  <c r="AI12" i="57"/>
  <c r="AG12" i="57"/>
  <c r="AE12" i="57"/>
  <c r="AD12" i="57"/>
  <c r="AB12" i="57"/>
  <c r="Z12" i="57"/>
  <c r="Y12" i="57"/>
  <c r="W12" i="57"/>
  <c r="U12" i="57"/>
  <c r="T12" i="57"/>
  <c r="V12" i="57" s="1"/>
  <c r="C4" i="57"/>
  <c r="A4" i="57"/>
  <c r="O1" i="57"/>
  <c r="AL42" i="55"/>
  <c r="AJ42" i="55"/>
  <c r="AI42" i="55"/>
  <c r="AG42" i="55"/>
  <c r="AE42" i="55"/>
  <c r="AF42" i="55" s="1"/>
  <c r="AH42" i="55" s="1"/>
  <c r="AD42" i="55"/>
  <c r="AB42" i="55"/>
  <c r="Z42" i="55"/>
  <c r="AA42" i="55" s="1"/>
  <c r="Y42" i="55"/>
  <c r="W42" i="55"/>
  <c r="U42" i="55"/>
  <c r="T42" i="55"/>
  <c r="AL41" i="55"/>
  <c r="AJ41" i="55"/>
  <c r="AI41" i="55"/>
  <c r="AG41" i="55"/>
  <c r="AE41" i="55"/>
  <c r="AD41" i="55"/>
  <c r="AB41" i="55"/>
  <c r="Z41" i="55"/>
  <c r="Y41" i="55"/>
  <c r="W41" i="55"/>
  <c r="U41" i="55"/>
  <c r="T41" i="55"/>
  <c r="AL40" i="55"/>
  <c r="AJ40" i="55"/>
  <c r="AI40" i="55"/>
  <c r="AG40" i="55"/>
  <c r="AE40" i="55"/>
  <c r="AD40" i="55"/>
  <c r="AB40" i="55"/>
  <c r="Z40" i="55"/>
  <c r="AA40" i="55" s="1"/>
  <c r="Y40" i="55"/>
  <c r="W40" i="55"/>
  <c r="U40" i="55"/>
  <c r="T40" i="55"/>
  <c r="AL39" i="55"/>
  <c r="AJ39" i="55"/>
  <c r="AK39" i="55" s="1"/>
  <c r="AM39" i="55" s="1"/>
  <c r="AI39" i="55"/>
  <c r="AG39" i="55"/>
  <c r="AE39" i="55"/>
  <c r="AD39" i="55"/>
  <c r="AB39" i="55"/>
  <c r="AA39" i="55"/>
  <c r="Z39" i="55"/>
  <c r="Y39" i="55"/>
  <c r="W39" i="55"/>
  <c r="U39" i="55"/>
  <c r="V39" i="55" s="1"/>
  <c r="T39" i="55"/>
  <c r="AL38" i="55"/>
  <c r="AJ38" i="55"/>
  <c r="AI38" i="55"/>
  <c r="AG38" i="55"/>
  <c r="AE38" i="55"/>
  <c r="AF38" i="55" s="1"/>
  <c r="AH38" i="55" s="1"/>
  <c r="AD38" i="55"/>
  <c r="AB38" i="55"/>
  <c r="Z38" i="55"/>
  <c r="Y38" i="55"/>
  <c r="W38" i="55"/>
  <c r="U38" i="55"/>
  <c r="T38" i="55"/>
  <c r="AL37" i="55"/>
  <c r="AJ37" i="55"/>
  <c r="AI37" i="55"/>
  <c r="AG37" i="55"/>
  <c r="AE37" i="55"/>
  <c r="AD37" i="55"/>
  <c r="AB37" i="55"/>
  <c r="Z37" i="55"/>
  <c r="Y37" i="55"/>
  <c r="AA37" i="55" s="1"/>
  <c r="W37" i="55"/>
  <c r="U37" i="55"/>
  <c r="T37" i="55"/>
  <c r="AL36" i="55"/>
  <c r="AJ36" i="55"/>
  <c r="AI36" i="55"/>
  <c r="AG36" i="55"/>
  <c r="AE36" i="55"/>
  <c r="AD36" i="55"/>
  <c r="AB36" i="55"/>
  <c r="Z36" i="55"/>
  <c r="Y36" i="55"/>
  <c r="W36" i="55"/>
  <c r="U36" i="55"/>
  <c r="T36" i="55"/>
  <c r="AL35" i="55"/>
  <c r="AJ35" i="55"/>
  <c r="AI35" i="55"/>
  <c r="AG35" i="55"/>
  <c r="AE35" i="55"/>
  <c r="AF35" i="55" s="1"/>
  <c r="AH35" i="55" s="1"/>
  <c r="AD35" i="55"/>
  <c r="AB35" i="55"/>
  <c r="Z35" i="55"/>
  <c r="AA35" i="55" s="1"/>
  <c r="Y35" i="55"/>
  <c r="W35" i="55"/>
  <c r="U35" i="55"/>
  <c r="T35" i="55"/>
  <c r="AL34" i="55"/>
  <c r="AJ34" i="55"/>
  <c r="AI34" i="55"/>
  <c r="AG34" i="55"/>
  <c r="AE34" i="55"/>
  <c r="AD34" i="55"/>
  <c r="AB34" i="55"/>
  <c r="Z34" i="55"/>
  <c r="Y34" i="55"/>
  <c r="W34" i="55"/>
  <c r="U34" i="55"/>
  <c r="T34" i="55"/>
  <c r="AL33" i="55"/>
  <c r="AJ33" i="55"/>
  <c r="AK33" i="55" s="1"/>
  <c r="AM33" i="55" s="1"/>
  <c r="AI33" i="55"/>
  <c r="AG33" i="55"/>
  <c r="AE33" i="55"/>
  <c r="AD33" i="55"/>
  <c r="AB33" i="55"/>
  <c r="Z33" i="55"/>
  <c r="Y33" i="55"/>
  <c r="W33" i="55"/>
  <c r="U33" i="55"/>
  <c r="T33" i="55"/>
  <c r="AL32" i="55"/>
  <c r="AJ32" i="55"/>
  <c r="AK32" i="55" s="1"/>
  <c r="AM32" i="55" s="1"/>
  <c r="AI32" i="55"/>
  <c r="AG32" i="55"/>
  <c r="AE32" i="55"/>
  <c r="AD32" i="55"/>
  <c r="AB32" i="55"/>
  <c r="Z32" i="55"/>
  <c r="Y32" i="55"/>
  <c r="W32" i="55"/>
  <c r="U32" i="55"/>
  <c r="T32" i="55"/>
  <c r="AL31" i="55"/>
  <c r="AJ31" i="55"/>
  <c r="AI31" i="55"/>
  <c r="AG31" i="55"/>
  <c r="AE31" i="55"/>
  <c r="AD31" i="55"/>
  <c r="AB31" i="55"/>
  <c r="Z31" i="55"/>
  <c r="AA31" i="55" s="1"/>
  <c r="Y31" i="55"/>
  <c r="W31" i="55"/>
  <c r="U31" i="55"/>
  <c r="T31" i="55"/>
  <c r="AL30" i="55"/>
  <c r="AJ30" i="55"/>
  <c r="AI30" i="55"/>
  <c r="AG30" i="55"/>
  <c r="AE30" i="55"/>
  <c r="AD30" i="55"/>
  <c r="AB30" i="55"/>
  <c r="Z30" i="55"/>
  <c r="Y30" i="55"/>
  <c r="W30" i="55"/>
  <c r="U30" i="55"/>
  <c r="T30" i="55"/>
  <c r="AL29" i="55"/>
  <c r="AJ29" i="55"/>
  <c r="AK29" i="55" s="1"/>
  <c r="AM29" i="55" s="1"/>
  <c r="AI29" i="55"/>
  <c r="AG29" i="55"/>
  <c r="AE29" i="55"/>
  <c r="AD29" i="55"/>
  <c r="AB29" i="55"/>
  <c r="Z29" i="55"/>
  <c r="Y29" i="55"/>
  <c r="W29" i="55"/>
  <c r="U29" i="55"/>
  <c r="T29" i="55"/>
  <c r="AL28" i="55"/>
  <c r="AJ28" i="55"/>
  <c r="AK28" i="55" s="1"/>
  <c r="AM28" i="55" s="1"/>
  <c r="AI28" i="55"/>
  <c r="AG28" i="55"/>
  <c r="AE28" i="55"/>
  <c r="AD28" i="55"/>
  <c r="AB28" i="55"/>
  <c r="Z28" i="55"/>
  <c r="Y28" i="55"/>
  <c r="W28" i="55"/>
  <c r="U28" i="55"/>
  <c r="T28" i="55"/>
  <c r="AL27" i="55"/>
  <c r="AJ27" i="55"/>
  <c r="AI27" i="55"/>
  <c r="AG27" i="55"/>
  <c r="AE27" i="55"/>
  <c r="AD27" i="55"/>
  <c r="AB27" i="55"/>
  <c r="Z27" i="55"/>
  <c r="AA27" i="55" s="1"/>
  <c r="Y27" i="55"/>
  <c r="W27" i="55"/>
  <c r="U27" i="55"/>
  <c r="T27" i="55"/>
  <c r="AL26" i="55"/>
  <c r="AJ26" i="55"/>
  <c r="AI26" i="55"/>
  <c r="AG26" i="55"/>
  <c r="AE26" i="55"/>
  <c r="AD26" i="55"/>
  <c r="AB26" i="55"/>
  <c r="Z26" i="55"/>
  <c r="Y26" i="55"/>
  <c r="W26" i="55"/>
  <c r="U26" i="55"/>
  <c r="V26" i="55" s="1"/>
  <c r="AC26" i="55" s="1"/>
  <c r="T26" i="55"/>
  <c r="AL25" i="55"/>
  <c r="AJ25" i="55"/>
  <c r="AK25" i="55" s="1"/>
  <c r="AM25" i="55" s="1"/>
  <c r="AI25" i="55"/>
  <c r="AG25" i="55"/>
  <c r="AE25" i="55"/>
  <c r="AD25" i="55"/>
  <c r="AB25" i="55"/>
  <c r="Z25" i="55"/>
  <c r="Y25" i="55"/>
  <c r="W25" i="55"/>
  <c r="U25" i="55"/>
  <c r="T25" i="55"/>
  <c r="AL24" i="55"/>
  <c r="AJ24" i="55"/>
  <c r="AI24" i="55"/>
  <c r="AG24" i="55"/>
  <c r="AE24" i="55"/>
  <c r="AD24" i="55"/>
  <c r="AB24" i="55"/>
  <c r="Z24" i="55"/>
  <c r="Y24" i="55"/>
  <c r="W24" i="55"/>
  <c r="U24" i="55"/>
  <c r="V24" i="55" s="1"/>
  <c r="T24" i="55"/>
  <c r="AL23" i="55"/>
  <c r="AJ23" i="55"/>
  <c r="AK23" i="55" s="1"/>
  <c r="AM23" i="55" s="1"/>
  <c r="AI23" i="55"/>
  <c r="AG23" i="55"/>
  <c r="AE23" i="55"/>
  <c r="AD23" i="55"/>
  <c r="AB23" i="55"/>
  <c r="Z23" i="55"/>
  <c r="Y23" i="55"/>
  <c r="W23" i="55"/>
  <c r="P23" i="55" s="1"/>
  <c r="U23" i="55"/>
  <c r="T23" i="55"/>
  <c r="AL22" i="55"/>
  <c r="AJ22" i="55"/>
  <c r="AI22" i="55"/>
  <c r="AK22" i="55" s="1"/>
  <c r="AM22" i="55" s="1"/>
  <c r="AG22" i="55"/>
  <c r="AE22" i="55"/>
  <c r="AD22" i="55"/>
  <c r="AB22" i="55"/>
  <c r="Z22" i="55"/>
  <c r="Y22" i="55"/>
  <c r="W22" i="55"/>
  <c r="U22" i="55"/>
  <c r="V22" i="55" s="1"/>
  <c r="T22" i="55"/>
  <c r="AL21" i="55"/>
  <c r="AJ21" i="55"/>
  <c r="AI21" i="55"/>
  <c r="AG21" i="55"/>
  <c r="AE21" i="55"/>
  <c r="AD21" i="55"/>
  <c r="AB21" i="55"/>
  <c r="Z21" i="55"/>
  <c r="Y21" i="55"/>
  <c r="W21" i="55"/>
  <c r="U21" i="55"/>
  <c r="V21" i="55" s="1"/>
  <c r="T21" i="55"/>
  <c r="AL20" i="55"/>
  <c r="AJ20" i="55"/>
  <c r="AK20" i="55" s="1"/>
  <c r="AM20" i="55" s="1"/>
  <c r="AI20" i="55"/>
  <c r="AG20" i="55"/>
  <c r="AE20" i="55"/>
  <c r="AD20" i="55"/>
  <c r="AB20" i="55"/>
  <c r="Z20" i="55"/>
  <c r="Y20" i="55"/>
  <c r="W20" i="55"/>
  <c r="U20" i="55"/>
  <c r="T20" i="55"/>
  <c r="AL19" i="55"/>
  <c r="AJ19" i="55"/>
  <c r="AI19" i="55"/>
  <c r="AG19" i="55"/>
  <c r="P19" i="55" s="1"/>
  <c r="AE19" i="55"/>
  <c r="AD19" i="55"/>
  <c r="AB19" i="55"/>
  <c r="AA19" i="55"/>
  <c r="Z19" i="55"/>
  <c r="Y19" i="55"/>
  <c r="W19" i="55"/>
  <c r="U19" i="55"/>
  <c r="T19" i="55"/>
  <c r="V19" i="55" s="1"/>
  <c r="AL18" i="55"/>
  <c r="AJ18" i="55"/>
  <c r="AI18" i="55"/>
  <c r="AK18" i="55" s="1"/>
  <c r="AM18" i="55" s="1"/>
  <c r="AG18" i="55"/>
  <c r="AE18" i="55"/>
  <c r="AD18" i="55"/>
  <c r="AB18" i="55"/>
  <c r="P18" i="55" s="1"/>
  <c r="Z18" i="55"/>
  <c r="Y18" i="55"/>
  <c r="W18" i="55"/>
  <c r="U18" i="55"/>
  <c r="V18" i="55" s="1"/>
  <c r="T18" i="55"/>
  <c r="AL17" i="55"/>
  <c r="AJ17" i="55"/>
  <c r="AI17" i="55"/>
  <c r="AG17" i="55"/>
  <c r="AE17" i="55"/>
  <c r="AD17" i="55"/>
  <c r="AB17" i="55"/>
  <c r="Z17" i="55"/>
  <c r="Y17" i="55"/>
  <c r="W17" i="55"/>
  <c r="U17" i="55"/>
  <c r="V17" i="55" s="1"/>
  <c r="T17" i="55"/>
  <c r="AL16" i="55"/>
  <c r="AJ16" i="55"/>
  <c r="AK16" i="55" s="1"/>
  <c r="AM16" i="55" s="1"/>
  <c r="AI16" i="55"/>
  <c r="AG16" i="55"/>
  <c r="AE16" i="55"/>
  <c r="AD16" i="55"/>
  <c r="AB16" i="55"/>
  <c r="Z16" i="55"/>
  <c r="Y16" i="55"/>
  <c r="W16" i="55"/>
  <c r="U16" i="55"/>
  <c r="T16" i="55"/>
  <c r="AL15" i="55"/>
  <c r="AK15" i="55"/>
  <c r="AM15" i="55" s="1"/>
  <c r="AJ15" i="55"/>
  <c r="AI15" i="55"/>
  <c r="AG15" i="55"/>
  <c r="AE15" i="55"/>
  <c r="AF15" i="55" s="1"/>
  <c r="AH15" i="55" s="1"/>
  <c r="AD15" i="55"/>
  <c r="AB15" i="55"/>
  <c r="Z15" i="55"/>
  <c r="AA15" i="55" s="1"/>
  <c r="Y15" i="55"/>
  <c r="W15" i="55"/>
  <c r="U15" i="55"/>
  <c r="V15" i="55" s="1"/>
  <c r="T15" i="55"/>
  <c r="AL14" i="55"/>
  <c r="AJ14" i="55"/>
  <c r="AI14" i="55"/>
  <c r="AG14" i="55"/>
  <c r="AE14" i="55"/>
  <c r="AD14" i="55"/>
  <c r="AB14" i="55"/>
  <c r="Z14" i="55"/>
  <c r="Y14" i="55"/>
  <c r="W14" i="55"/>
  <c r="U14" i="55"/>
  <c r="V14" i="55" s="1"/>
  <c r="T14" i="55"/>
  <c r="AL13" i="55"/>
  <c r="AJ13" i="55"/>
  <c r="AI13" i="55"/>
  <c r="AG13" i="55"/>
  <c r="AE13" i="55"/>
  <c r="AD13" i="55"/>
  <c r="AB13" i="55"/>
  <c r="Z13" i="55"/>
  <c r="Y13" i="55"/>
  <c r="W13" i="55"/>
  <c r="U13" i="55"/>
  <c r="T13" i="55"/>
  <c r="AL12" i="55"/>
  <c r="AJ12" i="55"/>
  <c r="AK12" i="55" s="1"/>
  <c r="AM12" i="55" s="1"/>
  <c r="AI12" i="55"/>
  <c r="AG12" i="55"/>
  <c r="AE12" i="55"/>
  <c r="AD12" i="55"/>
  <c r="AB12" i="55"/>
  <c r="Z12" i="55"/>
  <c r="Y12" i="55"/>
  <c r="W12" i="55"/>
  <c r="P12" i="55" s="1"/>
  <c r="U12" i="55"/>
  <c r="T12" i="55"/>
  <c r="C4" i="55"/>
  <c r="A4" i="55"/>
  <c r="O1" i="55"/>
  <c r="AL41" i="54"/>
  <c r="AJ41" i="54"/>
  <c r="AI41" i="54"/>
  <c r="AG41" i="54"/>
  <c r="AE41" i="54"/>
  <c r="AF41" i="54" s="1"/>
  <c r="AH41" i="54" s="1"/>
  <c r="AD41" i="54"/>
  <c r="AB41" i="54"/>
  <c r="Z41" i="54"/>
  <c r="AA41" i="54" s="1"/>
  <c r="Y41" i="54"/>
  <c r="W41" i="54"/>
  <c r="U41" i="54"/>
  <c r="T41" i="54"/>
  <c r="AL40" i="54"/>
  <c r="AJ40" i="54"/>
  <c r="AI40" i="54"/>
  <c r="AG40" i="54"/>
  <c r="AE40" i="54"/>
  <c r="AD40" i="54"/>
  <c r="AF40" i="54" s="1"/>
  <c r="AH40" i="54" s="1"/>
  <c r="AB40" i="54"/>
  <c r="Z40" i="54"/>
  <c r="Y40" i="54"/>
  <c r="W40" i="54"/>
  <c r="U40" i="54"/>
  <c r="T40" i="54"/>
  <c r="AL39" i="54"/>
  <c r="AJ39" i="54"/>
  <c r="AI39" i="54"/>
  <c r="AG39" i="54"/>
  <c r="AE39" i="54"/>
  <c r="AD39" i="54"/>
  <c r="AB39" i="54"/>
  <c r="Z39" i="54"/>
  <c r="Y39" i="54"/>
  <c r="W39" i="54"/>
  <c r="U39" i="54"/>
  <c r="T39" i="54"/>
  <c r="AL38" i="54"/>
  <c r="AJ38" i="54"/>
  <c r="AI38" i="54"/>
  <c r="AG38" i="54"/>
  <c r="AE38" i="54"/>
  <c r="AF38" i="54" s="1"/>
  <c r="AH38" i="54" s="1"/>
  <c r="AD38" i="54"/>
  <c r="AB38" i="54"/>
  <c r="Z38" i="54"/>
  <c r="AA38" i="54" s="1"/>
  <c r="Y38" i="54"/>
  <c r="W38" i="54"/>
  <c r="U38" i="54"/>
  <c r="T38" i="54"/>
  <c r="AL37" i="54"/>
  <c r="AJ37" i="54"/>
  <c r="AI37" i="54"/>
  <c r="AG37" i="54"/>
  <c r="AE37" i="54"/>
  <c r="AD37" i="54"/>
  <c r="AB37" i="54"/>
  <c r="Z37" i="54"/>
  <c r="AA37" i="54" s="1"/>
  <c r="Y37" i="54"/>
  <c r="W37" i="54"/>
  <c r="U37" i="54"/>
  <c r="T37" i="54"/>
  <c r="AL36" i="54"/>
  <c r="AJ36" i="54"/>
  <c r="AI36" i="54"/>
  <c r="AG36" i="54"/>
  <c r="AE36" i="54"/>
  <c r="AF36" i="54" s="1"/>
  <c r="AH36" i="54" s="1"/>
  <c r="AD36" i="54"/>
  <c r="AB36" i="54"/>
  <c r="Z36" i="54"/>
  <c r="AA36" i="54" s="1"/>
  <c r="Y36" i="54"/>
  <c r="W36" i="54"/>
  <c r="U36" i="54"/>
  <c r="T36" i="54"/>
  <c r="AL35" i="54"/>
  <c r="AJ35" i="54"/>
  <c r="AI35" i="54"/>
  <c r="AG35" i="54"/>
  <c r="AE35" i="54"/>
  <c r="AD35" i="54"/>
  <c r="AB35" i="54"/>
  <c r="AA35" i="54"/>
  <c r="Z35" i="54"/>
  <c r="Y35" i="54"/>
  <c r="W35" i="54"/>
  <c r="U35" i="54"/>
  <c r="T35" i="54"/>
  <c r="AL34" i="54"/>
  <c r="AJ34" i="54"/>
  <c r="AI34" i="54"/>
  <c r="AG34" i="54"/>
  <c r="AE34" i="54"/>
  <c r="AF34" i="54" s="1"/>
  <c r="AH34" i="54" s="1"/>
  <c r="AD34" i="54"/>
  <c r="AB34" i="54"/>
  <c r="Z34" i="54"/>
  <c r="Y34" i="54"/>
  <c r="W34" i="54"/>
  <c r="U34" i="54"/>
  <c r="T34" i="54"/>
  <c r="AL33" i="54"/>
  <c r="AJ33" i="54"/>
  <c r="AI33" i="54"/>
  <c r="AG33" i="54"/>
  <c r="AE33" i="54"/>
  <c r="AF33" i="54" s="1"/>
  <c r="AH33" i="54" s="1"/>
  <c r="AD33" i="54"/>
  <c r="AB33" i="54"/>
  <c r="Z33" i="54"/>
  <c r="Y33" i="54"/>
  <c r="W33" i="54"/>
  <c r="U33" i="54"/>
  <c r="T33" i="54"/>
  <c r="AL32" i="54"/>
  <c r="AJ32" i="54"/>
  <c r="AI32" i="54"/>
  <c r="AG32" i="54"/>
  <c r="AE32" i="54"/>
  <c r="AF32" i="54" s="1"/>
  <c r="AH32" i="54" s="1"/>
  <c r="AD32" i="54"/>
  <c r="AB32" i="54"/>
  <c r="Z32" i="54"/>
  <c r="Y32" i="54"/>
  <c r="W32" i="54"/>
  <c r="U32" i="54"/>
  <c r="T32" i="54"/>
  <c r="AL31" i="54"/>
  <c r="AJ31" i="54"/>
  <c r="AI31" i="54"/>
  <c r="AG31" i="54"/>
  <c r="AE31" i="54"/>
  <c r="AF31" i="54" s="1"/>
  <c r="AH31" i="54" s="1"/>
  <c r="AD31" i="54"/>
  <c r="AB31" i="54"/>
  <c r="Z31" i="54"/>
  <c r="Y31" i="54"/>
  <c r="W31" i="54"/>
  <c r="U31" i="54"/>
  <c r="T31" i="54"/>
  <c r="AL30" i="54"/>
  <c r="AJ30" i="54"/>
  <c r="AI30" i="54"/>
  <c r="AG30" i="54"/>
  <c r="AE30" i="54"/>
  <c r="AD30" i="54"/>
  <c r="AF30" i="54" s="1"/>
  <c r="AH30" i="54" s="1"/>
  <c r="AB30" i="54"/>
  <c r="Z30" i="54"/>
  <c r="Y30" i="54"/>
  <c r="AA30" i="54" s="1"/>
  <c r="W30" i="54"/>
  <c r="U30" i="54"/>
  <c r="T30" i="54"/>
  <c r="AL29" i="54"/>
  <c r="AJ29" i="54"/>
  <c r="AI29" i="54"/>
  <c r="AG29" i="54"/>
  <c r="AE29" i="54"/>
  <c r="AD29" i="54"/>
  <c r="AB29" i="54"/>
  <c r="Z29" i="54"/>
  <c r="Y29" i="54"/>
  <c r="W29" i="54"/>
  <c r="U29" i="54"/>
  <c r="T29" i="54"/>
  <c r="AL28" i="54"/>
  <c r="AJ28" i="54"/>
  <c r="AI28" i="54"/>
  <c r="AG28" i="54"/>
  <c r="AE28" i="54"/>
  <c r="AF28" i="54" s="1"/>
  <c r="AH28" i="54" s="1"/>
  <c r="AD28" i="54"/>
  <c r="AB28" i="54"/>
  <c r="Z28" i="54"/>
  <c r="Y28" i="54"/>
  <c r="W28" i="54"/>
  <c r="U28" i="54"/>
  <c r="T28" i="54"/>
  <c r="AL27" i="54"/>
  <c r="AJ27" i="54"/>
  <c r="AI27" i="54"/>
  <c r="AG27" i="54"/>
  <c r="AE27" i="54"/>
  <c r="AD27" i="54"/>
  <c r="AB27" i="54"/>
  <c r="Z27" i="54"/>
  <c r="AA27" i="54" s="1"/>
  <c r="Y27" i="54"/>
  <c r="W27" i="54"/>
  <c r="U27" i="54"/>
  <c r="T27" i="54"/>
  <c r="AL26" i="54"/>
  <c r="AJ26" i="54"/>
  <c r="AI26" i="54"/>
  <c r="AG26" i="54"/>
  <c r="AE26" i="54"/>
  <c r="AD26" i="54"/>
  <c r="AB26" i="54"/>
  <c r="Z26" i="54"/>
  <c r="AA26" i="54" s="1"/>
  <c r="Y26" i="54"/>
  <c r="W26" i="54"/>
  <c r="U26" i="54"/>
  <c r="T26" i="54"/>
  <c r="AL25" i="54"/>
  <c r="AJ25" i="54"/>
  <c r="AI25" i="54"/>
  <c r="AG25" i="54"/>
  <c r="AE25" i="54"/>
  <c r="AD25" i="54"/>
  <c r="AB25" i="54"/>
  <c r="Z25" i="54"/>
  <c r="AA25" i="54" s="1"/>
  <c r="Y25" i="54"/>
  <c r="W25" i="54"/>
  <c r="U25" i="54"/>
  <c r="T25" i="54"/>
  <c r="AL24" i="54"/>
  <c r="AJ24" i="54"/>
  <c r="AI24" i="54"/>
  <c r="AG24" i="54"/>
  <c r="AE24" i="54"/>
  <c r="AD24" i="54"/>
  <c r="AB24" i="54"/>
  <c r="Z24" i="54"/>
  <c r="AA24" i="54" s="1"/>
  <c r="Y24" i="54"/>
  <c r="W24" i="54"/>
  <c r="U24" i="54"/>
  <c r="T24" i="54"/>
  <c r="AL23" i="54"/>
  <c r="AJ23" i="54"/>
  <c r="AI23" i="54"/>
  <c r="AG23" i="54"/>
  <c r="AE23" i="54"/>
  <c r="AD23" i="54"/>
  <c r="AB23" i="54"/>
  <c r="Z23" i="54"/>
  <c r="Y23" i="54"/>
  <c r="W23" i="54"/>
  <c r="U23" i="54"/>
  <c r="T23" i="54"/>
  <c r="AL22" i="54"/>
  <c r="AJ22" i="54"/>
  <c r="AI22" i="54"/>
  <c r="AG22" i="54"/>
  <c r="AE22" i="54"/>
  <c r="AD22" i="54"/>
  <c r="AB22" i="54"/>
  <c r="Z22" i="54"/>
  <c r="AA22" i="54" s="1"/>
  <c r="Y22" i="54"/>
  <c r="W22" i="54"/>
  <c r="U22" i="54"/>
  <c r="T22" i="54"/>
  <c r="AL21" i="54"/>
  <c r="AJ21" i="54"/>
  <c r="AI21" i="54"/>
  <c r="AG21" i="54"/>
  <c r="AE21" i="54"/>
  <c r="AD21" i="54"/>
  <c r="AB21" i="54"/>
  <c r="Z21" i="54"/>
  <c r="Y21" i="54"/>
  <c r="W21" i="54"/>
  <c r="U21" i="54"/>
  <c r="V21" i="54" s="1"/>
  <c r="T21" i="54"/>
  <c r="AL20" i="54"/>
  <c r="AJ20" i="54"/>
  <c r="AI20" i="54"/>
  <c r="AG20" i="54"/>
  <c r="AE20" i="54"/>
  <c r="AD20" i="54"/>
  <c r="AB20" i="54"/>
  <c r="Z20" i="54"/>
  <c r="Y20" i="54"/>
  <c r="W20" i="54"/>
  <c r="U20" i="54"/>
  <c r="V20" i="54" s="1"/>
  <c r="T20" i="54"/>
  <c r="AL19" i="54"/>
  <c r="AJ19" i="54"/>
  <c r="AI19" i="54"/>
  <c r="AG19" i="54"/>
  <c r="AE19" i="54"/>
  <c r="AD19" i="54"/>
  <c r="AB19" i="54"/>
  <c r="Z19" i="54"/>
  <c r="Y19" i="54"/>
  <c r="W19" i="54"/>
  <c r="U19" i="54"/>
  <c r="V19" i="54" s="1"/>
  <c r="T19" i="54"/>
  <c r="AL18" i="54"/>
  <c r="AJ18" i="54"/>
  <c r="AI18" i="54"/>
  <c r="AG18" i="54"/>
  <c r="AE18" i="54"/>
  <c r="AD18" i="54"/>
  <c r="AB18" i="54"/>
  <c r="P18" i="54" s="1"/>
  <c r="Z18" i="54"/>
  <c r="Y18" i="54"/>
  <c r="W18" i="54"/>
  <c r="U18" i="54"/>
  <c r="T18" i="54"/>
  <c r="V18" i="54" s="1"/>
  <c r="AL17" i="54"/>
  <c r="AJ17" i="54"/>
  <c r="AI17" i="54"/>
  <c r="AG17" i="54"/>
  <c r="AE17" i="54"/>
  <c r="AD17" i="54"/>
  <c r="AB17" i="54"/>
  <c r="Z17" i="54"/>
  <c r="Y17" i="54"/>
  <c r="W17" i="54"/>
  <c r="U17" i="54"/>
  <c r="T17" i="54"/>
  <c r="AL16" i="54"/>
  <c r="AJ16" i="54"/>
  <c r="AI16" i="54"/>
  <c r="AG16" i="54"/>
  <c r="AE16" i="54"/>
  <c r="AD16" i="54"/>
  <c r="AB16" i="54"/>
  <c r="Z16" i="54"/>
  <c r="AA16" i="54" s="1"/>
  <c r="Y16" i="54"/>
  <c r="W16" i="54"/>
  <c r="U16" i="54"/>
  <c r="V16" i="54" s="1"/>
  <c r="T16" i="54"/>
  <c r="AL15" i="54"/>
  <c r="AJ15" i="54"/>
  <c r="AI15" i="54"/>
  <c r="AG15" i="54"/>
  <c r="AE15" i="54"/>
  <c r="AF15" i="54" s="1"/>
  <c r="AH15" i="54" s="1"/>
  <c r="AD15" i="54"/>
  <c r="AB15" i="54"/>
  <c r="Z15" i="54"/>
  <c r="Y15" i="54"/>
  <c r="W15" i="54"/>
  <c r="U15" i="54"/>
  <c r="T15" i="54"/>
  <c r="AL14" i="54"/>
  <c r="AJ14" i="54"/>
  <c r="AI14" i="54"/>
  <c r="AG14" i="54"/>
  <c r="AF14" i="54"/>
  <c r="AH14" i="54" s="1"/>
  <c r="AE14" i="54"/>
  <c r="AD14" i="54"/>
  <c r="AB14" i="54"/>
  <c r="AA14" i="54"/>
  <c r="Z14" i="54"/>
  <c r="Y14" i="54"/>
  <c r="W14" i="54"/>
  <c r="U14" i="54"/>
  <c r="T14" i="54"/>
  <c r="AL13" i="54"/>
  <c r="AJ13" i="54"/>
  <c r="AI13" i="54"/>
  <c r="AG13" i="54"/>
  <c r="AE13" i="54"/>
  <c r="AD13" i="54"/>
  <c r="AB13" i="54"/>
  <c r="P13" i="54" s="1"/>
  <c r="Z13" i="54"/>
  <c r="Y13" i="54"/>
  <c r="W13" i="54"/>
  <c r="V13" i="54"/>
  <c r="AC13" i="54" s="1"/>
  <c r="U13" i="54"/>
  <c r="T13" i="54"/>
  <c r="AL12" i="54"/>
  <c r="AJ12" i="54"/>
  <c r="AI12" i="54"/>
  <c r="AG12" i="54"/>
  <c r="AE12" i="54"/>
  <c r="AD12" i="54"/>
  <c r="AB12" i="54"/>
  <c r="Z12" i="54"/>
  <c r="AA12" i="54" s="1"/>
  <c r="Y12" i="54"/>
  <c r="W12" i="54"/>
  <c r="U12" i="54"/>
  <c r="T12" i="54"/>
  <c r="C4" i="54"/>
  <c r="A4" i="54"/>
  <c r="O1" i="54"/>
  <c r="AL42" i="53"/>
  <c r="AJ42" i="53"/>
  <c r="AI42" i="53"/>
  <c r="AG42" i="53"/>
  <c r="AE42" i="53"/>
  <c r="AF42" i="53" s="1"/>
  <c r="AH42" i="53" s="1"/>
  <c r="AD42" i="53"/>
  <c r="AB42" i="53"/>
  <c r="Z42" i="53"/>
  <c r="Y42" i="53"/>
  <c r="W42" i="53"/>
  <c r="U42" i="53"/>
  <c r="T42" i="53"/>
  <c r="AL41" i="53"/>
  <c r="AJ41" i="53"/>
  <c r="AI41" i="53"/>
  <c r="AG41" i="53"/>
  <c r="AE41" i="53"/>
  <c r="AD41" i="53"/>
  <c r="AB41" i="53"/>
  <c r="Z41" i="53"/>
  <c r="AA41" i="53" s="1"/>
  <c r="Y41" i="53"/>
  <c r="W41" i="53"/>
  <c r="U41" i="53"/>
  <c r="T41" i="53"/>
  <c r="AL40" i="53"/>
  <c r="AJ40" i="53"/>
  <c r="AI40" i="53"/>
  <c r="AG40" i="53"/>
  <c r="AE40" i="53"/>
  <c r="AD40" i="53"/>
  <c r="AB40" i="53"/>
  <c r="Z40" i="53"/>
  <c r="AA40" i="53" s="1"/>
  <c r="Y40" i="53"/>
  <c r="W40" i="53"/>
  <c r="U40" i="53"/>
  <c r="T40" i="53"/>
  <c r="AL39" i="53"/>
  <c r="AJ39" i="53"/>
  <c r="AK39" i="53" s="1"/>
  <c r="AM39" i="53" s="1"/>
  <c r="AI39" i="53"/>
  <c r="AG39" i="53"/>
  <c r="AE39" i="53"/>
  <c r="AF39" i="53" s="1"/>
  <c r="AH39" i="53" s="1"/>
  <c r="AD39" i="53"/>
  <c r="AB39" i="53"/>
  <c r="Z39" i="53"/>
  <c r="AA39" i="53" s="1"/>
  <c r="Y39" i="53"/>
  <c r="W39" i="53"/>
  <c r="U39" i="53"/>
  <c r="T39" i="53"/>
  <c r="AL38" i="53"/>
  <c r="AJ38" i="53"/>
  <c r="AI38" i="53"/>
  <c r="AG38" i="53"/>
  <c r="AE38" i="53"/>
  <c r="AD38" i="53"/>
  <c r="AB38" i="53"/>
  <c r="Z38" i="53"/>
  <c r="Y38" i="53"/>
  <c r="W38" i="53"/>
  <c r="U38" i="53"/>
  <c r="T38" i="53"/>
  <c r="AL37" i="53"/>
  <c r="AJ37" i="53"/>
  <c r="AK37" i="53" s="1"/>
  <c r="AM37" i="53" s="1"/>
  <c r="AI37" i="53"/>
  <c r="AG37" i="53"/>
  <c r="AE37" i="53"/>
  <c r="AD37" i="53"/>
  <c r="AB37" i="53"/>
  <c r="Z37" i="53"/>
  <c r="AA37" i="53" s="1"/>
  <c r="Y37" i="53"/>
  <c r="W37" i="53"/>
  <c r="U37" i="53"/>
  <c r="T37" i="53"/>
  <c r="AL36" i="53"/>
  <c r="AJ36" i="53"/>
  <c r="AI36" i="53"/>
  <c r="AG36" i="53"/>
  <c r="AE36" i="53"/>
  <c r="AD36" i="53"/>
  <c r="AB36" i="53"/>
  <c r="Z36" i="53"/>
  <c r="Y36" i="53"/>
  <c r="AA36" i="53" s="1"/>
  <c r="W36" i="53"/>
  <c r="U36" i="53"/>
  <c r="T36" i="53"/>
  <c r="AL35" i="53"/>
  <c r="AJ35" i="53"/>
  <c r="AI35" i="53"/>
  <c r="AG35" i="53"/>
  <c r="AE35" i="53"/>
  <c r="AD35" i="53"/>
  <c r="AB35" i="53"/>
  <c r="Z35" i="53"/>
  <c r="Y35" i="53"/>
  <c r="W35" i="53"/>
  <c r="U35" i="53"/>
  <c r="T35" i="53"/>
  <c r="AL34" i="53"/>
  <c r="AJ34" i="53"/>
  <c r="AI34" i="53"/>
  <c r="AG34" i="53"/>
  <c r="AE34" i="53"/>
  <c r="AD34" i="53"/>
  <c r="AB34" i="53"/>
  <c r="Z34" i="53"/>
  <c r="Y34" i="53"/>
  <c r="W34" i="53"/>
  <c r="U34" i="53"/>
  <c r="T34" i="53"/>
  <c r="AL33" i="53"/>
  <c r="AJ33" i="53"/>
  <c r="AI33" i="53"/>
  <c r="AG33" i="53"/>
  <c r="AE33" i="53"/>
  <c r="AD33" i="53"/>
  <c r="AB33" i="53"/>
  <c r="Z33" i="53"/>
  <c r="Y33" i="53"/>
  <c r="AA33" i="53" s="1"/>
  <c r="W33" i="53"/>
  <c r="U33" i="53"/>
  <c r="T33" i="53"/>
  <c r="AL32" i="53"/>
  <c r="AJ32" i="53"/>
  <c r="AI32" i="53"/>
  <c r="AG32" i="53"/>
  <c r="AE32" i="53"/>
  <c r="AF32" i="53" s="1"/>
  <c r="AH32" i="53" s="1"/>
  <c r="AD32" i="53"/>
  <c r="AB32" i="53"/>
  <c r="Z32" i="53"/>
  <c r="Y32" i="53"/>
  <c r="W32" i="53"/>
  <c r="U32" i="53"/>
  <c r="T32" i="53"/>
  <c r="AL31" i="53"/>
  <c r="AJ31" i="53"/>
  <c r="AI31" i="53"/>
  <c r="AG31" i="53"/>
  <c r="AE31" i="53"/>
  <c r="AD31" i="53"/>
  <c r="AB31" i="53"/>
  <c r="Z31" i="53"/>
  <c r="AA31" i="53" s="1"/>
  <c r="Y31" i="53"/>
  <c r="W31" i="53"/>
  <c r="U31" i="53"/>
  <c r="T31" i="53"/>
  <c r="AL30" i="53"/>
  <c r="AJ30" i="53"/>
  <c r="AK30" i="53" s="1"/>
  <c r="AM30" i="53" s="1"/>
  <c r="AI30" i="53"/>
  <c r="AG30" i="53"/>
  <c r="AE30" i="53"/>
  <c r="AD30" i="53"/>
  <c r="AB30" i="53"/>
  <c r="Z30" i="53"/>
  <c r="Y30" i="53"/>
  <c r="W30" i="53"/>
  <c r="U30" i="53"/>
  <c r="T30" i="53"/>
  <c r="AL29" i="53"/>
  <c r="AJ29" i="53"/>
  <c r="AI29" i="53"/>
  <c r="AK29" i="53" s="1"/>
  <c r="AM29" i="53" s="1"/>
  <c r="AG29" i="53"/>
  <c r="AF29" i="53"/>
  <c r="AH29" i="53" s="1"/>
  <c r="AE29" i="53"/>
  <c r="AD29" i="53"/>
  <c r="AB29" i="53"/>
  <c r="Z29" i="53"/>
  <c r="Y29" i="53"/>
  <c r="W29" i="53"/>
  <c r="U29" i="53"/>
  <c r="T29" i="53"/>
  <c r="AL28" i="53"/>
  <c r="AJ28" i="53"/>
  <c r="AI28" i="53"/>
  <c r="AG28" i="53"/>
  <c r="AE28" i="53"/>
  <c r="AD28" i="53"/>
  <c r="AB28" i="53"/>
  <c r="AA28" i="53"/>
  <c r="Z28" i="53"/>
  <c r="Y28" i="53"/>
  <c r="W28" i="53"/>
  <c r="U28" i="53"/>
  <c r="T28" i="53"/>
  <c r="AL27" i="53"/>
  <c r="AJ27" i="53"/>
  <c r="AI27" i="53"/>
  <c r="AG27" i="53"/>
  <c r="AE27" i="53"/>
  <c r="AF27" i="53" s="1"/>
  <c r="AH27" i="53" s="1"/>
  <c r="AD27" i="53"/>
  <c r="AB27" i="53"/>
  <c r="Z27" i="53"/>
  <c r="Y27" i="53"/>
  <c r="W27" i="53"/>
  <c r="U27" i="53"/>
  <c r="T27" i="53"/>
  <c r="AL26" i="53"/>
  <c r="AJ26" i="53"/>
  <c r="AI26" i="53"/>
  <c r="AG26" i="53"/>
  <c r="AE26" i="53"/>
  <c r="AD26" i="53"/>
  <c r="AB26" i="53"/>
  <c r="Z26" i="53"/>
  <c r="Y26" i="53"/>
  <c r="W26" i="53"/>
  <c r="U26" i="53"/>
  <c r="T26" i="53"/>
  <c r="AL25" i="53"/>
  <c r="AJ25" i="53"/>
  <c r="AI25" i="53"/>
  <c r="AG25" i="53"/>
  <c r="AE25" i="53"/>
  <c r="AD25" i="53"/>
  <c r="AB25" i="53"/>
  <c r="Z25" i="53"/>
  <c r="Y25" i="53"/>
  <c r="W25" i="53"/>
  <c r="U25" i="53"/>
  <c r="T25" i="53"/>
  <c r="AL24" i="53"/>
  <c r="AJ24" i="53"/>
  <c r="AK24" i="53" s="1"/>
  <c r="AM24" i="53" s="1"/>
  <c r="AI24" i="53"/>
  <c r="AG24" i="53"/>
  <c r="AE24" i="53"/>
  <c r="AD24" i="53"/>
  <c r="AB24" i="53"/>
  <c r="Z24" i="53"/>
  <c r="Y24" i="53"/>
  <c r="W24" i="53"/>
  <c r="U24" i="53"/>
  <c r="T24" i="53"/>
  <c r="AL23" i="53"/>
  <c r="AJ23" i="53"/>
  <c r="AI23" i="53"/>
  <c r="AG23" i="53"/>
  <c r="AE23" i="53"/>
  <c r="AD23" i="53"/>
  <c r="AB23" i="53"/>
  <c r="Z23" i="53"/>
  <c r="Y23" i="53"/>
  <c r="W23" i="53"/>
  <c r="U23" i="53"/>
  <c r="T23" i="53"/>
  <c r="AL22" i="53"/>
  <c r="AK22" i="53"/>
  <c r="AM22" i="53" s="1"/>
  <c r="AJ22" i="53"/>
  <c r="AI22" i="53"/>
  <c r="AG22" i="53"/>
  <c r="AE22" i="53"/>
  <c r="AF22" i="53" s="1"/>
  <c r="AH22" i="53" s="1"/>
  <c r="AD22" i="53"/>
  <c r="AB22" i="53"/>
  <c r="Z22" i="53"/>
  <c r="Y22" i="53"/>
  <c r="W22" i="53"/>
  <c r="U22" i="53"/>
  <c r="V22" i="53" s="1"/>
  <c r="T22" i="53"/>
  <c r="AL21" i="53"/>
  <c r="AJ21" i="53"/>
  <c r="AI21" i="53"/>
  <c r="AG21" i="53"/>
  <c r="AE21" i="53"/>
  <c r="AD21" i="53"/>
  <c r="AB21" i="53"/>
  <c r="Z21" i="53"/>
  <c r="Y21" i="53"/>
  <c r="W21" i="53"/>
  <c r="U21" i="53"/>
  <c r="T21" i="53"/>
  <c r="AL20" i="53"/>
  <c r="AJ20" i="53"/>
  <c r="AI20" i="53"/>
  <c r="AK20" i="53" s="1"/>
  <c r="AM20" i="53" s="1"/>
  <c r="AG20" i="53"/>
  <c r="AE20" i="53"/>
  <c r="AD20" i="53"/>
  <c r="AB20" i="53"/>
  <c r="Z20" i="53"/>
  <c r="Y20" i="53"/>
  <c r="W20" i="53"/>
  <c r="U20" i="53"/>
  <c r="T20" i="53"/>
  <c r="AL19" i="53"/>
  <c r="AJ19" i="53"/>
  <c r="AI19" i="53"/>
  <c r="AG19" i="53"/>
  <c r="AE19" i="53"/>
  <c r="AD19" i="53"/>
  <c r="AB19" i="53"/>
  <c r="Z19" i="53"/>
  <c r="Y19" i="53"/>
  <c r="W19" i="53"/>
  <c r="U19" i="53"/>
  <c r="V19" i="53" s="1"/>
  <c r="AC19" i="53" s="1"/>
  <c r="T19" i="53"/>
  <c r="AL18" i="53"/>
  <c r="AJ18" i="53"/>
  <c r="AK18" i="53" s="1"/>
  <c r="AM18" i="53" s="1"/>
  <c r="AI18" i="53"/>
  <c r="AG18" i="53"/>
  <c r="AE18" i="53"/>
  <c r="AD18" i="53"/>
  <c r="AB18" i="53"/>
  <c r="Z18" i="53"/>
  <c r="AA18" i="53" s="1"/>
  <c r="Y18" i="53"/>
  <c r="W18" i="53"/>
  <c r="U18" i="53"/>
  <c r="T18" i="53"/>
  <c r="AL17" i="53"/>
  <c r="AJ17" i="53"/>
  <c r="AI17" i="53"/>
  <c r="AG17" i="53"/>
  <c r="AE17" i="53"/>
  <c r="AD17" i="53"/>
  <c r="AB17" i="53"/>
  <c r="Z17" i="53"/>
  <c r="Y17" i="53"/>
  <c r="W17" i="53"/>
  <c r="U17" i="53"/>
  <c r="T17" i="53"/>
  <c r="AL16" i="53"/>
  <c r="AJ16" i="53"/>
  <c r="AI16" i="53"/>
  <c r="AG16" i="53"/>
  <c r="AE16" i="53"/>
  <c r="AD16" i="53"/>
  <c r="AB16" i="53"/>
  <c r="Z16" i="53"/>
  <c r="Y16" i="53"/>
  <c r="W16" i="53"/>
  <c r="U16" i="53"/>
  <c r="T16" i="53"/>
  <c r="AL15" i="53"/>
  <c r="AJ15" i="53"/>
  <c r="AI15" i="53"/>
  <c r="AG15" i="53"/>
  <c r="AF15" i="53"/>
  <c r="AH15" i="53" s="1"/>
  <c r="AE15" i="53"/>
  <c r="AD15" i="53"/>
  <c r="AB15" i="53"/>
  <c r="Z15" i="53"/>
  <c r="Y15" i="53"/>
  <c r="W15" i="53"/>
  <c r="U15" i="53"/>
  <c r="T15" i="53"/>
  <c r="AL14" i="53"/>
  <c r="AJ14" i="53"/>
  <c r="AI14" i="53"/>
  <c r="AG14" i="53"/>
  <c r="AE14" i="53"/>
  <c r="AD14" i="53"/>
  <c r="AF14" i="53" s="1"/>
  <c r="AH14" i="53" s="1"/>
  <c r="AB14" i="53"/>
  <c r="Z14" i="53"/>
  <c r="Y14" i="53"/>
  <c r="W14" i="53"/>
  <c r="U14" i="53"/>
  <c r="V14" i="53" s="1"/>
  <c r="AC14" i="53" s="1"/>
  <c r="T14" i="53"/>
  <c r="AL13" i="53"/>
  <c r="AJ13" i="53"/>
  <c r="AI13" i="53"/>
  <c r="AG13" i="53"/>
  <c r="AE13" i="53"/>
  <c r="AD13" i="53"/>
  <c r="AF13" i="53" s="1"/>
  <c r="AH13" i="53" s="1"/>
  <c r="AB13" i="53"/>
  <c r="Z13" i="53"/>
  <c r="Y13" i="53"/>
  <c r="W13" i="53"/>
  <c r="U13" i="53"/>
  <c r="T13" i="53"/>
  <c r="AL12" i="53"/>
  <c r="AJ12" i="53"/>
  <c r="AK12" i="53" s="1"/>
  <c r="AM12" i="53" s="1"/>
  <c r="AI12" i="53"/>
  <c r="AG12" i="53"/>
  <c r="AE12" i="53"/>
  <c r="AF12" i="53" s="1"/>
  <c r="AH12" i="53" s="1"/>
  <c r="AD12" i="53"/>
  <c r="AB12" i="53"/>
  <c r="Z12" i="53"/>
  <c r="Y12" i="53"/>
  <c r="W12" i="53"/>
  <c r="U12" i="53"/>
  <c r="T12" i="53"/>
  <c r="C4" i="53"/>
  <c r="A4" i="53"/>
  <c r="O1" i="53"/>
  <c r="AL42" i="52"/>
  <c r="AJ42" i="52"/>
  <c r="AI42" i="52"/>
  <c r="AG42" i="52"/>
  <c r="AE42" i="52"/>
  <c r="AD42" i="52"/>
  <c r="AB42" i="52"/>
  <c r="Z42" i="52"/>
  <c r="AA42" i="52" s="1"/>
  <c r="Y42" i="52"/>
  <c r="W42" i="52"/>
  <c r="U42" i="52"/>
  <c r="T42" i="52"/>
  <c r="AL41" i="52"/>
  <c r="AJ41" i="52"/>
  <c r="AK41" i="52" s="1"/>
  <c r="AM41" i="52" s="1"/>
  <c r="AI41" i="52"/>
  <c r="AG41" i="52"/>
  <c r="AE41" i="52"/>
  <c r="AD41" i="52"/>
  <c r="AB41" i="52"/>
  <c r="Z41" i="52"/>
  <c r="AA41" i="52" s="1"/>
  <c r="Y41" i="52"/>
  <c r="W41" i="52"/>
  <c r="U41" i="52"/>
  <c r="T41" i="52"/>
  <c r="AL40" i="52"/>
  <c r="AJ40" i="52"/>
  <c r="AI40" i="52"/>
  <c r="AG40" i="52"/>
  <c r="AE40" i="52"/>
  <c r="AD40" i="52"/>
  <c r="AB40" i="52"/>
  <c r="Z40" i="52"/>
  <c r="Y40" i="52"/>
  <c r="AA40" i="52" s="1"/>
  <c r="W40" i="52"/>
  <c r="U40" i="52"/>
  <c r="T40" i="52"/>
  <c r="AL39" i="52"/>
  <c r="AJ39" i="52"/>
  <c r="AI39" i="52"/>
  <c r="AG39" i="52"/>
  <c r="AE39" i="52"/>
  <c r="AD39" i="52"/>
  <c r="AB39" i="52"/>
  <c r="Z39" i="52"/>
  <c r="Y39" i="52"/>
  <c r="W39" i="52"/>
  <c r="U39" i="52"/>
  <c r="T39" i="52"/>
  <c r="AL38" i="52"/>
  <c r="AJ38" i="52"/>
  <c r="AI38" i="52"/>
  <c r="AG38" i="52"/>
  <c r="AE38" i="52"/>
  <c r="AF38" i="52" s="1"/>
  <c r="AH38" i="52" s="1"/>
  <c r="AD38" i="52"/>
  <c r="AB38" i="52"/>
  <c r="Z38" i="52"/>
  <c r="Y38" i="52"/>
  <c r="W38" i="52"/>
  <c r="U38" i="52"/>
  <c r="T38" i="52"/>
  <c r="AL37" i="52"/>
  <c r="AJ37" i="52"/>
  <c r="AI37" i="52"/>
  <c r="AG37" i="52"/>
  <c r="AE37" i="52"/>
  <c r="AF37" i="52" s="1"/>
  <c r="AH37" i="52" s="1"/>
  <c r="AD37" i="52"/>
  <c r="AB37" i="52"/>
  <c r="Z37" i="52"/>
  <c r="Y37" i="52"/>
  <c r="W37" i="52"/>
  <c r="U37" i="52"/>
  <c r="T37" i="52"/>
  <c r="AL36" i="52"/>
  <c r="AJ36" i="52"/>
  <c r="AI36" i="52"/>
  <c r="AG36" i="52"/>
  <c r="AE36" i="52"/>
  <c r="AD36" i="52"/>
  <c r="AB36" i="52"/>
  <c r="Z36" i="52"/>
  <c r="Y36" i="52"/>
  <c r="W36" i="52"/>
  <c r="U36" i="52"/>
  <c r="T36" i="52"/>
  <c r="AL35" i="52"/>
  <c r="AJ35" i="52"/>
  <c r="AI35" i="52"/>
  <c r="AG35" i="52"/>
  <c r="AE35" i="52"/>
  <c r="AF35" i="52" s="1"/>
  <c r="AH35" i="52" s="1"/>
  <c r="AD35" i="52"/>
  <c r="AB35" i="52"/>
  <c r="Z35" i="52"/>
  <c r="Y35" i="52"/>
  <c r="W35" i="52"/>
  <c r="U35" i="52"/>
  <c r="T35" i="52"/>
  <c r="AL34" i="52"/>
  <c r="AJ34" i="52"/>
  <c r="AI34" i="52"/>
  <c r="AG34" i="52"/>
  <c r="AE34" i="52"/>
  <c r="AD34" i="52"/>
  <c r="AB34" i="52"/>
  <c r="Z34" i="52"/>
  <c r="AA34" i="52" s="1"/>
  <c r="Y34" i="52"/>
  <c r="W34" i="52"/>
  <c r="U34" i="52"/>
  <c r="T34" i="52"/>
  <c r="AL33" i="52"/>
  <c r="AJ33" i="52"/>
  <c r="AI33" i="52"/>
  <c r="AG33" i="52"/>
  <c r="AE33" i="52"/>
  <c r="AD33" i="52"/>
  <c r="AB33" i="52"/>
  <c r="Z33" i="52"/>
  <c r="Y33" i="52"/>
  <c r="W33" i="52"/>
  <c r="U33" i="52"/>
  <c r="T33" i="52"/>
  <c r="AL32" i="52"/>
  <c r="AJ32" i="52"/>
  <c r="AK32" i="52" s="1"/>
  <c r="AM32" i="52" s="1"/>
  <c r="AI32" i="52"/>
  <c r="AG32" i="52"/>
  <c r="AE32" i="52"/>
  <c r="AD32" i="52"/>
  <c r="AB32" i="52"/>
  <c r="Z32" i="52"/>
  <c r="Y32" i="52"/>
  <c r="W32" i="52"/>
  <c r="U32" i="52"/>
  <c r="T32" i="52"/>
  <c r="AL31" i="52"/>
  <c r="AJ31" i="52"/>
  <c r="AK31" i="52" s="1"/>
  <c r="AM31" i="52" s="1"/>
  <c r="AI31" i="52"/>
  <c r="AG31" i="52"/>
  <c r="AE31" i="52"/>
  <c r="AD31" i="52"/>
  <c r="AB31" i="52"/>
  <c r="Z31" i="52"/>
  <c r="Y31" i="52"/>
  <c r="W31" i="52"/>
  <c r="U31" i="52"/>
  <c r="T31" i="52"/>
  <c r="AL30" i="52"/>
  <c r="AJ30" i="52"/>
  <c r="AI30" i="52"/>
  <c r="AG30" i="52"/>
  <c r="AE30" i="52"/>
  <c r="AD30" i="52"/>
  <c r="AB30" i="52"/>
  <c r="Z30" i="52"/>
  <c r="Y30" i="52"/>
  <c r="AA30" i="52" s="1"/>
  <c r="W30" i="52"/>
  <c r="U30" i="52"/>
  <c r="T30" i="52"/>
  <c r="AL29" i="52"/>
  <c r="AJ29" i="52"/>
  <c r="AI29" i="52"/>
  <c r="AG29" i="52"/>
  <c r="AE29" i="52"/>
  <c r="AD29" i="52"/>
  <c r="AB29" i="52"/>
  <c r="Z29" i="52"/>
  <c r="Y29" i="52"/>
  <c r="W29" i="52"/>
  <c r="U29" i="52"/>
  <c r="V29" i="52" s="1"/>
  <c r="X29" i="52" s="1"/>
  <c r="T29" i="52"/>
  <c r="AL28" i="52"/>
  <c r="AJ28" i="52"/>
  <c r="AI28" i="52"/>
  <c r="AG28" i="52"/>
  <c r="AE28" i="52"/>
  <c r="AF28" i="52" s="1"/>
  <c r="AH28" i="52" s="1"/>
  <c r="AD28" i="52"/>
  <c r="AB28" i="52"/>
  <c r="Z28" i="52"/>
  <c r="Y28" i="52"/>
  <c r="AA28" i="52" s="1"/>
  <c r="W28" i="52"/>
  <c r="U28" i="52"/>
  <c r="T28" i="52"/>
  <c r="AL27" i="52"/>
  <c r="AJ27" i="52"/>
  <c r="AI27" i="52"/>
  <c r="AK27" i="52" s="1"/>
  <c r="AM27" i="52" s="1"/>
  <c r="AG27" i="52"/>
  <c r="AE27" i="52"/>
  <c r="AD27" i="52"/>
  <c r="AB27" i="52"/>
  <c r="Z27" i="52"/>
  <c r="Y27" i="52"/>
  <c r="AA27" i="52" s="1"/>
  <c r="W27" i="52"/>
  <c r="U27" i="52"/>
  <c r="T27" i="52"/>
  <c r="P27" i="52"/>
  <c r="AL26" i="52"/>
  <c r="AJ26" i="52"/>
  <c r="AI26" i="52"/>
  <c r="AG26" i="52"/>
  <c r="AE26" i="52"/>
  <c r="AD26" i="52"/>
  <c r="AB26" i="52"/>
  <c r="Z26" i="52"/>
  <c r="AA26" i="52" s="1"/>
  <c r="Y26" i="52"/>
  <c r="W26" i="52"/>
  <c r="U26" i="52"/>
  <c r="T26" i="52"/>
  <c r="AL25" i="52"/>
  <c r="AJ25" i="52"/>
  <c r="AI25" i="52"/>
  <c r="AG25" i="52"/>
  <c r="AE25" i="52"/>
  <c r="AD25" i="52"/>
  <c r="AB25" i="52"/>
  <c r="Z25" i="52"/>
  <c r="AA25" i="52" s="1"/>
  <c r="Y25" i="52"/>
  <c r="W25" i="52"/>
  <c r="U25" i="52"/>
  <c r="T25" i="52"/>
  <c r="AL24" i="52"/>
  <c r="AJ24" i="52"/>
  <c r="AI24" i="52"/>
  <c r="AG24" i="52"/>
  <c r="AE24" i="52"/>
  <c r="AD24" i="52"/>
  <c r="AB24" i="52"/>
  <c r="Z24" i="52"/>
  <c r="Y24" i="52"/>
  <c r="W24" i="52"/>
  <c r="U24" i="52"/>
  <c r="T24" i="52"/>
  <c r="V24" i="52" s="1"/>
  <c r="AL23" i="52"/>
  <c r="AJ23" i="52"/>
  <c r="AI23" i="52"/>
  <c r="AG23" i="52"/>
  <c r="AE23" i="52"/>
  <c r="AD23" i="52"/>
  <c r="AB23" i="52"/>
  <c r="Z23" i="52"/>
  <c r="Y23" i="52"/>
  <c r="AA23" i="52" s="1"/>
  <c r="W23" i="52"/>
  <c r="U23" i="52"/>
  <c r="T23" i="52"/>
  <c r="V23" i="52" s="1"/>
  <c r="AL22" i="52"/>
  <c r="AJ22" i="52"/>
  <c r="AI22" i="52"/>
  <c r="AG22" i="52"/>
  <c r="AE22" i="52"/>
  <c r="AD22" i="52"/>
  <c r="AB22" i="52"/>
  <c r="Z22" i="52"/>
  <c r="Y22" i="52"/>
  <c r="AA22" i="52" s="1"/>
  <c r="W22" i="52"/>
  <c r="U22" i="52"/>
  <c r="T22" i="52"/>
  <c r="AL21" i="52"/>
  <c r="AJ21" i="52"/>
  <c r="AI21" i="52"/>
  <c r="AG21" i="52"/>
  <c r="AE21" i="52"/>
  <c r="AD21" i="52"/>
  <c r="AB21" i="52"/>
  <c r="Z21" i="52"/>
  <c r="Y21" i="52"/>
  <c r="W21" i="52"/>
  <c r="U21" i="52"/>
  <c r="T21" i="52"/>
  <c r="AL20" i="52"/>
  <c r="AJ20" i="52"/>
  <c r="AI20" i="52"/>
  <c r="AG20" i="52"/>
  <c r="AE20" i="52"/>
  <c r="AF20" i="52" s="1"/>
  <c r="AH20" i="52" s="1"/>
  <c r="AD20" i="52"/>
  <c r="AB20" i="52"/>
  <c r="Z20" i="52"/>
  <c r="Y20" i="52"/>
  <c r="W20" i="52"/>
  <c r="U20" i="52"/>
  <c r="T20" i="52"/>
  <c r="AL19" i="52"/>
  <c r="AJ19" i="52"/>
  <c r="AI19" i="52"/>
  <c r="AG19" i="52"/>
  <c r="AE19" i="52"/>
  <c r="AD19" i="52"/>
  <c r="AB19" i="52"/>
  <c r="P19" i="52" s="1"/>
  <c r="Z19" i="52"/>
  <c r="AA19" i="52" s="1"/>
  <c r="Y19" i="52"/>
  <c r="W19" i="52"/>
  <c r="U19" i="52"/>
  <c r="T19" i="52"/>
  <c r="V19" i="52" s="1"/>
  <c r="AC19" i="52" s="1"/>
  <c r="AL18" i="52"/>
  <c r="AJ18" i="52"/>
  <c r="AI18" i="52"/>
  <c r="AG18" i="52"/>
  <c r="AE18" i="52"/>
  <c r="AD18" i="52"/>
  <c r="AB18" i="52"/>
  <c r="Z18" i="52"/>
  <c r="Y18" i="52"/>
  <c r="AA18" i="52" s="1"/>
  <c r="W18" i="52"/>
  <c r="U18" i="52"/>
  <c r="T18" i="52"/>
  <c r="AL17" i="52"/>
  <c r="AJ17" i="52"/>
  <c r="AI17" i="52"/>
  <c r="AG17" i="52"/>
  <c r="AE17" i="52"/>
  <c r="AD17" i="52"/>
  <c r="AB17" i="52"/>
  <c r="Z17" i="52"/>
  <c r="Y17" i="52"/>
  <c r="W17" i="52"/>
  <c r="U17" i="52"/>
  <c r="T17" i="52"/>
  <c r="AL16" i="52"/>
  <c r="AJ16" i="52"/>
  <c r="AI16" i="52"/>
  <c r="AG16" i="52"/>
  <c r="AE16" i="52"/>
  <c r="AF16" i="52" s="1"/>
  <c r="AH16" i="52" s="1"/>
  <c r="AD16" i="52"/>
  <c r="AB16" i="52"/>
  <c r="Z16" i="52"/>
  <c r="Y16" i="52"/>
  <c r="W16" i="52"/>
  <c r="U16" i="52"/>
  <c r="V16" i="52" s="1"/>
  <c r="AC16" i="52" s="1"/>
  <c r="T16" i="52"/>
  <c r="AL15" i="52"/>
  <c r="AJ15" i="52"/>
  <c r="AI15" i="52"/>
  <c r="AG15" i="52"/>
  <c r="AE15" i="52"/>
  <c r="AD15" i="52"/>
  <c r="AB15" i="52"/>
  <c r="Z15" i="52"/>
  <c r="Y15" i="52"/>
  <c r="W15" i="52"/>
  <c r="U15" i="52"/>
  <c r="T15" i="52"/>
  <c r="V15" i="52" s="1"/>
  <c r="AC15" i="52" s="1"/>
  <c r="AL14" i="52"/>
  <c r="AJ14" i="52"/>
  <c r="AI14" i="52"/>
  <c r="AG14" i="52"/>
  <c r="AE14" i="52"/>
  <c r="AD14" i="52"/>
  <c r="AB14" i="52"/>
  <c r="Z14" i="52"/>
  <c r="AA14" i="52" s="1"/>
  <c r="Y14" i="52"/>
  <c r="W14" i="52"/>
  <c r="U14" i="52"/>
  <c r="T14" i="52"/>
  <c r="AL13" i="52"/>
  <c r="AJ13" i="52"/>
  <c r="AI13" i="52"/>
  <c r="AK13" i="52" s="1"/>
  <c r="AM13" i="52" s="1"/>
  <c r="AG13" i="52"/>
  <c r="AE13" i="52"/>
  <c r="AD13" i="52"/>
  <c r="AB13" i="52"/>
  <c r="Z13" i="52"/>
  <c r="Y13" i="52"/>
  <c r="W13" i="52"/>
  <c r="U13" i="52"/>
  <c r="V13" i="52" s="1"/>
  <c r="T13" i="52"/>
  <c r="AL12" i="52"/>
  <c r="AJ12" i="52"/>
  <c r="AI12" i="52"/>
  <c r="AG12" i="52"/>
  <c r="AE12" i="52"/>
  <c r="AD12" i="52"/>
  <c r="AB12" i="52"/>
  <c r="Z12" i="52"/>
  <c r="Y12" i="52"/>
  <c r="W12" i="52"/>
  <c r="U12" i="52"/>
  <c r="T12" i="52"/>
  <c r="C4" i="52"/>
  <c r="A4" i="52"/>
  <c r="O1" i="52"/>
  <c r="AL41" i="51"/>
  <c r="AJ41" i="51"/>
  <c r="AI41" i="51"/>
  <c r="AG41" i="51"/>
  <c r="AE41" i="51"/>
  <c r="AD41" i="51"/>
  <c r="AB41" i="51"/>
  <c r="Z41" i="51"/>
  <c r="Y41" i="51"/>
  <c r="AA41" i="51" s="1"/>
  <c r="W41" i="51"/>
  <c r="U41" i="51"/>
  <c r="T41" i="51"/>
  <c r="AL40" i="51"/>
  <c r="AJ40" i="51"/>
  <c r="AI40" i="51"/>
  <c r="AG40" i="51"/>
  <c r="AE40" i="51"/>
  <c r="AD40" i="51"/>
  <c r="AF40" i="51" s="1"/>
  <c r="AH40" i="51" s="1"/>
  <c r="AB40" i="51"/>
  <c r="Z40" i="51"/>
  <c r="Y40" i="51"/>
  <c r="AA40" i="51" s="1"/>
  <c r="W40" i="51"/>
  <c r="U40" i="51"/>
  <c r="T40" i="51"/>
  <c r="AL39" i="51"/>
  <c r="AJ39" i="51"/>
  <c r="AI39" i="51"/>
  <c r="AG39" i="51"/>
  <c r="AE39" i="51"/>
  <c r="AF39" i="51" s="1"/>
  <c r="AH39" i="51" s="1"/>
  <c r="AD39" i="51"/>
  <c r="AB39" i="51"/>
  <c r="Z39" i="51"/>
  <c r="AA39" i="51" s="1"/>
  <c r="Y39" i="51"/>
  <c r="W39" i="51"/>
  <c r="U39" i="51"/>
  <c r="V39" i="51" s="1"/>
  <c r="T39" i="51"/>
  <c r="AL38" i="51"/>
  <c r="AJ38" i="51"/>
  <c r="AI38" i="51"/>
  <c r="AG38" i="51"/>
  <c r="AE38" i="51"/>
  <c r="AD38" i="51"/>
  <c r="AB38" i="51"/>
  <c r="Z38" i="51"/>
  <c r="Y38" i="51"/>
  <c r="W38" i="51"/>
  <c r="U38" i="51"/>
  <c r="T38" i="51"/>
  <c r="AL37" i="51"/>
  <c r="AJ37" i="51"/>
  <c r="AI37" i="51"/>
  <c r="AG37" i="51"/>
  <c r="AE37" i="51"/>
  <c r="AD37" i="51"/>
  <c r="AB37" i="51"/>
  <c r="Z37" i="51"/>
  <c r="AA37" i="51" s="1"/>
  <c r="Y37" i="51"/>
  <c r="W37" i="51"/>
  <c r="U37" i="51"/>
  <c r="T37" i="51"/>
  <c r="AL36" i="51"/>
  <c r="AJ36" i="51"/>
  <c r="AI36" i="51"/>
  <c r="AG36" i="51"/>
  <c r="AE36" i="51"/>
  <c r="AD36" i="51"/>
  <c r="AF36" i="51" s="1"/>
  <c r="AH36" i="51" s="1"/>
  <c r="AB36" i="51"/>
  <c r="Z36" i="51"/>
  <c r="Y36" i="51"/>
  <c r="W36" i="51"/>
  <c r="U36" i="51"/>
  <c r="T36" i="51"/>
  <c r="AL35" i="51"/>
  <c r="AJ35" i="51"/>
  <c r="AI35" i="51"/>
  <c r="AG35" i="51"/>
  <c r="AE35" i="51"/>
  <c r="AD35" i="51"/>
  <c r="AB35" i="51"/>
  <c r="Z35" i="51"/>
  <c r="Y35" i="51"/>
  <c r="W35" i="51"/>
  <c r="U35" i="51"/>
  <c r="T35" i="51"/>
  <c r="AL34" i="51"/>
  <c r="AJ34" i="51"/>
  <c r="AI34" i="51"/>
  <c r="AG34" i="51"/>
  <c r="AE34" i="51"/>
  <c r="AD34" i="51"/>
  <c r="AB34" i="51"/>
  <c r="Z34" i="51"/>
  <c r="AA34" i="51" s="1"/>
  <c r="Y34" i="51"/>
  <c r="W34" i="51"/>
  <c r="U34" i="51"/>
  <c r="T34" i="51"/>
  <c r="AL33" i="51"/>
  <c r="AJ33" i="51"/>
  <c r="AI33" i="51"/>
  <c r="AG33" i="51"/>
  <c r="AE33" i="51"/>
  <c r="AD33" i="51"/>
  <c r="AB33" i="51"/>
  <c r="Z33" i="51"/>
  <c r="Y33" i="51"/>
  <c r="AA33" i="51" s="1"/>
  <c r="W33" i="51"/>
  <c r="U33" i="51"/>
  <c r="T33" i="51"/>
  <c r="AL32" i="51"/>
  <c r="AJ32" i="51"/>
  <c r="AI32" i="51"/>
  <c r="AG32" i="51"/>
  <c r="AE32" i="51"/>
  <c r="AD32" i="51"/>
  <c r="AB32" i="51"/>
  <c r="Z32" i="51"/>
  <c r="AA32" i="51" s="1"/>
  <c r="Y32" i="51"/>
  <c r="W32" i="51"/>
  <c r="U32" i="51"/>
  <c r="T32" i="51"/>
  <c r="AL31" i="51"/>
  <c r="AJ31" i="51"/>
  <c r="AI31" i="51"/>
  <c r="AG31" i="51"/>
  <c r="AE31" i="51"/>
  <c r="AD31" i="51"/>
  <c r="AB31" i="51"/>
  <c r="Z31" i="51"/>
  <c r="AA31" i="51" s="1"/>
  <c r="Y31" i="51"/>
  <c r="W31" i="51"/>
  <c r="U31" i="51"/>
  <c r="V31" i="51" s="1"/>
  <c r="T31" i="51"/>
  <c r="AL30" i="51"/>
  <c r="AJ30" i="51"/>
  <c r="AI30" i="51"/>
  <c r="AG30" i="51"/>
  <c r="AE30" i="51"/>
  <c r="AD30" i="51"/>
  <c r="AB30" i="51"/>
  <c r="Z30" i="51"/>
  <c r="Y30" i="51"/>
  <c r="W30" i="51"/>
  <c r="U30" i="51"/>
  <c r="T30" i="51"/>
  <c r="AL29" i="51"/>
  <c r="AJ29" i="51"/>
  <c r="AI29" i="51"/>
  <c r="AG29" i="51"/>
  <c r="AE29" i="51"/>
  <c r="AF29" i="51" s="1"/>
  <c r="AH29" i="51" s="1"/>
  <c r="AD29" i="51"/>
  <c r="AB29" i="51"/>
  <c r="Z29" i="51"/>
  <c r="Y29" i="51"/>
  <c r="W29" i="51"/>
  <c r="U29" i="51"/>
  <c r="T29" i="51"/>
  <c r="AL28" i="51"/>
  <c r="AJ28" i="51"/>
  <c r="AI28" i="51"/>
  <c r="AK28" i="51" s="1"/>
  <c r="AM28" i="51" s="1"/>
  <c r="AG28" i="51"/>
  <c r="AE28" i="51"/>
  <c r="AD28" i="51"/>
  <c r="AB28" i="51"/>
  <c r="Z28" i="51"/>
  <c r="Y28" i="51"/>
  <c r="W28" i="51"/>
  <c r="U28" i="51"/>
  <c r="T28" i="51"/>
  <c r="AL27" i="51"/>
  <c r="AJ27" i="51"/>
  <c r="AI27" i="51"/>
  <c r="AG27" i="51"/>
  <c r="AE27" i="51"/>
  <c r="AF27" i="51" s="1"/>
  <c r="AH27" i="51" s="1"/>
  <c r="AD27" i="51"/>
  <c r="AB27" i="51"/>
  <c r="Z27" i="51"/>
  <c r="Y27" i="51"/>
  <c r="W27" i="51"/>
  <c r="U27" i="51"/>
  <c r="T27" i="51"/>
  <c r="AL26" i="51"/>
  <c r="AJ26" i="51"/>
  <c r="AI26" i="51"/>
  <c r="AG26" i="51"/>
  <c r="AE26" i="51"/>
  <c r="AF26" i="51" s="1"/>
  <c r="AH26" i="51" s="1"/>
  <c r="AD26" i="51"/>
  <c r="AB26" i="51"/>
  <c r="Z26" i="51"/>
  <c r="AA26" i="51" s="1"/>
  <c r="Y26" i="51"/>
  <c r="W26" i="51"/>
  <c r="U26" i="51"/>
  <c r="T26" i="51"/>
  <c r="AL25" i="51"/>
  <c r="AJ25" i="51"/>
  <c r="AK25" i="51" s="1"/>
  <c r="AM25" i="51" s="1"/>
  <c r="AI25" i="51"/>
  <c r="AG25" i="51"/>
  <c r="AE25" i="51"/>
  <c r="AD25" i="51"/>
  <c r="AB25" i="51"/>
  <c r="Z25" i="51"/>
  <c r="Y25" i="51"/>
  <c r="W25" i="51"/>
  <c r="U25" i="51"/>
  <c r="T25" i="51"/>
  <c r="AL24" i="51"/>
  <c r="AJ24" i="51"/>
  <c r="AK24" i="51" s="1"/>
  <c r="AM24" i="51" s="1"/>
  <c r="AI24" i="51"/>
  <c r="AG24" i="51"/>
  <c r="AE24" i="51"/>
  <c r="AF24" i="51" s="1"/>
  <c r="AH24" i="51" s="1"/>
  <c r="AD24" i="51"/>
  <c r="AB24" i="51"/>
  <c r="Z24" i="51"/>
  <c r="Y24" i="51"/>
  <c r="W24" i="51"/>
  <c r="U24" i="51"/>
  <c r="T24" i="51"/>
  <c r="AL23" i="51"/>
  <c r="AJ23" i="51"/>
  <c r="AI23" i="51"/>
  <c r="AK23" i="51" s="1"/>
  <c r="AM23" i="51" s="1"/>
  <c r="AG23" i="51"/>
  <c r="AE23" i="51"/>
  <c r="AD23" i="51"/>
  <c r="AB23" i="51"/>
  <c r="Z23" i="51"/>
  <c r="Y23" i="51"/>
  <c r="W23" i="51"/>
  <c r="U23" i="51"/>
  <c r="V23" i="51" s="1"/>
  <c r="AC23" i="51" s="1"/>
  <c r="T23" i="51"/>
  <c r="AL22" i="51"/>
  <c r="AJ22" i="51"/>
  <c r="AK22" i="51" s="1"/>
  <c r="AM22" i="51" s="1"/>
  <c r="AI22" i="51"/>
  <c r="AG22" i="51"/>
  <c r="P22" i="51" s="1"/>
  <c r="AE22" i="51"/>
  <c r="AD22" i="51"/>
  <c r="AB22" i="51"/>
  <c r="Z22" i="51"/>
  <c r="Y22" i="51"/>
  <c r="W22" i="51"/>
  <c r="U22" i="51"/>
  <c r="T22" i="51"/>
  <c r="AL21" i="51"/>
  <c r="AJ21" i="51"/>
  <c r="AI21" i="51"/>
  <c r="AG21" i="51"/>
  <c r="AE21" i="51"/>
  <c r="AD21" i="51"/>
  <c r="AB21" i="51"/>
  <c r="Z21" i="51"/>
  <c r="Y21" i="51"/>
  <c r="W21" i="51"/>
  <c r="U21" i="51"/>
  <c r="T21" i="51"/>
  <c r="AL20" i="51"/>
  <c r="AJ20" i="51"/>
  <c r="AK20" i="51" s="1"/>
  <c r="AM20" i="51" s="1"/>
  <c r="AI20" i="51"/>
  <c r="AG20" i="51"/>
  <c r="AE20" i="51"/>
  <c r="AD20" i="51"/>
  <c r="AB20" i="51"/>
  <c r="Z20" i="51"/>
  <c r="Y20" i="51"/>
  <c r="W20" i="51"/>
  <c r="U20" i="51"/>
  <c r="T20" i="51"/>
  <c r="AL19" i="51"/>
  <c r="AK19" i="51"/>
  <c r="AM19" i="51" s="1"/>
  <c r="AJ19" i="51"/>
  <c r="AI19" i="51"/>
  <c r="AG19" i="51"/>
  <c r="AE19" i="51"/>
  <c r="AD19" i="51"/>
  <c r="AB19" i="51"/>
  <c r="Z19" i="51"/>
  <c r="Y19" i="51"/>
  <c r="W19" i="51"/>
  <c r="U19" i="51"/>
  <c r="T19" i="51"/>
  <c r="AL18" i="51"/>
  <c r="AJ18" i="51"/>
  <c r="AI18" i="51"/>
  <c r="AK18" i="51" s="1"/>
  <c r="AM18" i="51" s="1"/>
  <c r="AG18" i="51"/>
  <c r="AE18" i="51"/>
  <c r="AF18" i="51" s="1"/>
  <c r="AH18" i="51" s="1"/>
  <c r="AD18" i="51"/>
  <c r="AB18" i="51"/>
  <c r="Z18" i="51"/>
  <c r="AA18" i="51" s="1"/>
  <c r="Y18" i="51"/>
  <c r="W18" i="51"/>
  <c r="U18" i="51"/>
  <c r="V18" i="51" s="1"/>
  <c r="T18" i="51"/>
  <c r="AL17" i="51"/>
  <c r="AJ17" i="51"/>
  <c r="AI17" i="51"/>
  <c r="AG17" i="51"/>
  <c r="AE17" i="51"/>
  <c r="AD17" i="51"/>
  <c r="AB17" i="51"/>
  <c r="Z17" i="51"/>
  <c r="Y17" i="51"/>
  <c r="W17" i="51"/>
  <c r="U17" i="51"/>
  <c r="V17" i="51" s="1"/>
  <c r="T17" i="51"/>
  <c r="AL16" i="51"/>
  <c r="AJ16" i="51"/>
  <c r="AI16" i="51"/>
  <c r="AG16" i="51"/>
  <c r="AE16" i="51"/>
  <c r="AD16" i="51"/>
  <c r="AB16" i="51"/>
  <c r="Z16" i="51"/>
  <c r="Y16" i="51"/>
  <c r="W16" i="51"/>
  <c r="U16" i="51"/>
  <c r="T16" i="51"/>
  <c r="AL15" i="51"/>
  <c r="AJ15" i="51"/>
  <c r="AK15" i="51" s="1"/>
  <c r="AM15" i="51" s="1"/>
  <c r="AI15" i="51"/>
  <c r="AG15" i="51"/>
  <c r="AE15" i="51"/>
  <c r="AD15" i="51"/>
  <c r="AB15" i="51"/>
  <c r="Z15" i="51"/>
  <c r="Y15" i="51"/>
  <c r="W15" i="51"/>
  <c r="U15" i="51"/>
  <c r="T15" i="51"/>
  <c r="AL14" i="51"/>
  <c r="AJ14" i="51"/>
  <c r="AI14" i="51"/>
  <c r="AK14" i="51" s="1"/>
  <c r="AM14" i="51" s="1"/>
  <c r="AG14" i="51"/>
  <c r="AE14" i="51"/>
  <c r="AF14" i="51" s="1"/>
  <c r="AH14" i="51" s="1"/>
  <c r="AD14" i="51"/>
  <c r="AB14" i="51"/>
  <c r="Z14" i="51"/>
  <c r="Y14" i="51"/>
  <c r="W14" i="51"/>
  <c r="U14" i="51"/>
  <c r="V14" i="51" s="1"/>
  <c r="T14" i="51"/>
  <c r="AL13" i="51"/>
  <c r="AJ13" i="51"/>
  <c r="AI13" i="51"/>
  <c r="AG13" i="51"/>
  <c r="AE13" i="51"/>
  <c r="AF13" i="51" s="1"/>
  <c r="AH13" i="51" s="1"/>
  <c r="AD13" i="51"/>
  <c r="AB13" i="51"/>
  <c r="P13" i="51" s="1"/>
  <c r="Z13" i="51"/>
  <c r="Y13" i="51"/>
  <c r="W13" i="51"/>
  <c r="U13" i="51"/>
  <c r="T13" i="51"/>
  <c r="AL12" i="51"/>
  <c r="AJ12" i="51"/>
  <c r="AI12" i="51"/>
  <c r="AG12" i="51"/>
  <c r="AE12" i="51"/>
  <c r="AD12" i="51"/>
  <c r="AB12" i="51"/>
  <c r="Z12" i="51"/>
  <c r="Y12" i="51"/>
  <c r="W12" i="51"/>
  <c r="U12" i="51"/>
  <c r="V12" i="51" s="1"/>
  <c r="AC12" i="51" s="1"/>
  <c r="T12" i="51"/>
  <c r="C4" i="51"/>
  <c r="A4" i="51"/>
  <c r="O1" i="51"/>
  <c r="AL42" i="50"/>
  <c r="AJ42" i="50"/>
  <c r="AI42" i="50"/>
  <c r="AG42" i="50"/>
  <c r="AE42" i="50"/>
  <c r="AF42" i="50" s="1"/>
  <c r="AH42" i="50" s="1"/>
  <c r="AD42" i="50"/>
  <c r="AB42" i="50"/>
  <c r="Z42" i="50"/>
  <c r="AA42" i="50" s="1"/>
  <c r="Y42" i="50"/>
  <c r="W42" i="50"/>
  <c r="U42" i="50"/>
  <c r="T42" i="50"/>
  <c r="AL41" i="50"/>
  <c r="AJ41" i="50"/>
  <c r="AI41" i="50"/>
  <c r="AG41" i="50"/>
  <c r="AE41" i="50"/>
  <c r="AD41" i="50"/>
  <c r="AB41" i="50"/>
  <c r="Z41" i="50"/>
  <c r="Y41" i="50"/>
  <c r="AA41" i="50" s="1"/>
  <c r="W41" i="50"/>
  <c r="U41" i="50"/>
  <c r="V41" i="50" s="1"/>
  <c r="T41" i="50"/>
  <c r="AL40" i="50"/>
  <c r="AJ40" i="50"/>
  <c r="AI40" i="50"/>
  <c r="AG40" i="50"/>
  <c r="AE40" i="50"/>
  <c r="AD40" i="50"/>
  <c r="AB40" i="50"/>
  <c r="Z40" i="50"/>
  <c r="Y40" i="50"/>
  <c r="AA40" i="50" s="1"/>
  <c r="W40" i="50"/>
  <c r="U40" i="50"/>
  <c r="V40" i="50" s="1"/>
  <c r="T40" i="50"/>
  <c r="AL39" i="50"/>
  <c r="AJ39" i="50"/>
  <c r="AI39" i="50"/>
  <c r="AG39" i="50"/>
  <c r="AE39" i="50"/>
  <c r="AD39" i="50"/>
  <c r="AB39" i="50"/>
  <c r="Z39" i="50"/>
  <c r="Y39" i="50"/>
  <c r="W39" i="50"/>
  <c r="U39" i="50"/>
  <c r="T39" i="50"/>
  <c r="AL38" i="50"/>
  <c r="AJ38" i="50"/>
  <c r="AI38" i="50"/>
  <c r="AG38" i="50"/>
  <c r="AE38" i="50"/>
  <c r="AD38" i="50"/>
  <c r="AB38" i="50"/>
  <c r="AA38" i="50"/>
  <c r="Z38" i="50"/>
  <c r="Y38" i="50"/>
  <c r="W38" i="50"/>
  <c r="U38" i="50"/>
  <c r="V38" i="50" s="1"/>
  <c r="T38" i="50"/>
  <c r="AL37" i="50"/>
  <c r="AJ37" i="50"/>
  <c r="AI37" i="50"/>
  <c r="AK37" i="50" s="1"/>
  <c r="AM37" i="50" s="1"/>
  <c r="AG37" i="50"/>
  <c r="AE37" i="50"/>
  <c r="AD37" i="50"/>
  <c r="AB37" i="50"/>
  <c r="Z37" i="50"/>
  <c r="Y37" i="50"/>
  <c r="AA37" i="50" s="1"/>
  <c r="W37" i="50"/>
  <c r="U37" i="50"/>
  <c r="V37" i="50" s="1"/>
  <c r="T37" i="50"/>
  <c r="AL36" i="50"/>
  <c r="AJ36" i="50"/>
  <c r="AI36" i="50"/>
  <c r="AG36" i="50"/>
  <c r="AE36" i="50"/>
  <c r="AD36" i="50"/>
  <c r="AB36" i="50"/>
  <c r="Z36" i="50"/>
  <c r="Y36" i="50"/>
  <c r="W36" i="50"/>
  <c r="U36" i="50"/>
  <c r="T36" i="50"/>
  <c r="AL35" i="50"/>
  <c r="AJ35" i="50"/>
  <c r="AI35" i="50"/>
  <c r="AG35" i="50"/>
  <c r="AE35" i="50"/>
  <c r="AF35" i="50" s="1"/>
  <c r="AH35" i="50" s="1"/>
  <c r="AD35" i="50"/>
  <c r="AB35" i="50"/>
  <c r="Z35" i="50"/>
  <c r="Y35" i="50"/>
  <c r="W35" i="50"/>
  <c r="U35" i="50"/>
  <c r="T35" i="50"/>
  <c r="AL34" i="50"/>
  <c r="AJ34" i="50"/>
  <c r="AI34" i="50"/>
  <c r="AG34" i="50"/>
  <c r="AE34" i="50"/>
  <c r="AD34" i="50"/>
  <c r="AB34" i="50"/>
  <c r="Z34" i="50"/>
  <c r="Y34" i="50"/>
  <c r="W34" i="50"/>
  <c r="U34" i="50"/>
  <c r="T34" i="50"/>
  <c r="AL33" i="50"/>
  <c r="AJ33" i="50"/>
  <c r="AI33" i="50"/>
  <c r="AG33" i="50"/>
  <c r="AE33" i="50"/>
  <c r="AD33" i="50"/>
  <c r="AB33" i="50"/>
  <c r="Z33" i="50"/>
  <c r="Y33" i="50"/>
  <c r="W33" i="50"/>
  <c r="U33" i="50"/>
  <c r="T33" i="50"/>
  <c r="AL32" i="50"/>
  <c r="AJ32" i="50"/>
  <c r="AI32" i="50"/>
  <c r="AG32" i="50"/>
  <c r="AE32" i="50"/>
  <c r="AF32" i="50" s="1"/>
  <c r="AH32" i="50" s="1"/>
  <c r="AD32" i="50"/>
  <c r="AB32" i="50"/>
  <c r="Z32" i="50"/>
  <c r="AA32" i="50" s="1"/>
  <c r="Y32" i="50"/>
  <c r="W32" i="50"/>
  <c r="U32" i="50"/>
  <c r="T32" i="50"/>
  <c r="AL31" i="50"/>
  <c r="AJ31" i="50"/>
  <c r="AK31" i="50" s="1"/>
  <c r="AM31" i="50" s="1"/>
  <c r="AI31" i="50"/>
  <c r="AG31" i="50"/>
  <c r="AE31" i="50"/>
  <c r="AD31" i="50"/>
  <c r="AB31" i="50"/>
  <c r="Z31" i="50"/>
  <c r="Y31" i="50"/>
  <c r="AA31" i="50" s="1"/>
  <c r="W31" i="50"/>
  <c r="U31" i="50"/>
  <c r="T31" i="50"/>
  <c r="AL30" i="50"/>
  <c r="AJ30" i="50"/>
  <c r="AI30" i="50"/>
  <c r="AG30" i="50"/>
  <c r="AE30" i="50"/>
  <c r="AD30" i="50"/>
  <c r="AB30" i="50"/>
  <c r="Z30" i="50"/>
  <c r="Y30" i="50"/>
  <c r="W30" i="50"/>
  <c r="U30" i="50"/>
  <c r="T30" i="50"/>
  <c r="AL29" i="50"/>
  <c r="AJ29" i="50"/>
  <c r="AK29" i="50" s="1"/>
  <c r="AM29" i="50" s="1"/>
  <c r="AI29" i="50"/>
  <c r="AG29" i="50"/>
  <c r="AE29" i="50"/>
  <c r="AD29" i="50"/>
  <c r="AB29" i="50"/>
  <c r="Z29" i="50"/>
  <c r="Y29" i="50"/>
  <c r="AA29" i="50" s="1"/>
  <c r="W29" i="50"/>
  <c r="U29" i="50"/>
  <c r="T29" i="50"/>
  <c r="V29" i="50" s="1"/>
  <c r="AC29" i="50" s="1"/>
  <c r="AL28" i="50"/>
  <c r="AJ28" i="50"/>
  <c r="AI28" i="50"/>
  <c r="AG28" i="50"/>
  <c r="AE28" i="50"/>
  <c r="AF28" i="50" s="1"/>
  <c r="AH28" i="50" s="1"/>
  <c r="AD28" i="50"/>
  <c r="AB28" i="50"/>
  <c r="Z28" i="50"/>
  <c r="AA28" i="50" s="1"/>
  <c r="Y28" i="50"/>
  <c r="W28" i="50"/>
  <c r="U28" i="50"/>
  <c r="T28" i="50"/>
  <c r="AL27" i="50"/>
  <c r="AJ27" i="50"/>
  <c r="AI27" i="50"/>
  <c r="AG27" i="50"/>
  <c r="AE27" i="50"/>
  <c r="AD27" i="50"/>
  <c r="AB27" i="50"/>
  <c r="Z27" i="50"/>
  <c r="Y27" i="50"/>
  <c r="W27" i="50"/>
  <c r="U27" i="50"/>
  <c r="T27" i="50"/>
  <c r="AL26" i="50"/>
  <c r="AK26" i="50"/>
  <c r="AM26" i="50" s="1"/>
  <c r="AJ26" i="50"/>
  <c r="AI26" i="50"/>
  <c r="AG26" i="50"/>
  <c r="AE26" i="50"/>
  <c r="AD26" i="50"/>
  <c r="AF26" i="50" s="1"/>
  <c r="AH26" i="50" s="1"/>
  <c r="AB26" i="50"/>
  <c r="Z26" i="50"/>
  <c r="Y26" i="50"/>
  <c r="W26" i="50"/>
  <c r="U26" i="50"/>
  <c r="V26" i="50" s="1"/>
  <c r="AC26" i="50" s="1"/>
  <c r="T26" i="50"/>
  <c r="AL25" i="50"/>
  <c r="AJ25" i="50"/>
  <c r="AK25" i="50" s="1"/>
  <c r="AM25" i="50" s="1"/>
  <c r="AI25" i="50"/>
  <c r="AG25" i="50"/>
  <c r="AE25" i="50"/>
  <c r="AD25" i="50"/>
  <c r="AB25" i="50"/>
  <c r="Z25" i="50"/>
  <c r="Y25" i="50"/>
  <c r="W25" i="50"/>
  <c r="U25" i="50"/>
  <c r="T25" i="50"/>
  <c r="AL24" i="50"/>
  <c r="AJ24" i="50"/>
  <c r="AI24" i="50"/>
  <c r="AG24" i="50"/>
  <c r="AE24" i="50"/>
  <c r="AF24" i="50" s="1"/>
  <c r="AH24" i="50" s="1"/>
  <c r="AD24" i="50"/>
  <c r="AB24" i="50"/>
  <c r="Z24" i="50"/>
  <c r="Y24" i="50"/>
  <c r="W24" i="50"/>
  <c r="U24" i="50"/>
  <c r="T24" i="50"/>
  <c r="AL23" i="50"/>
  <c r="AJ23" i="50"/>
  <c r="AI23" i="50"/>
  <c r="AG23" i="50"/>
  <c r="AE23" i="50"/>
  <c r="AD23" i="50"/>
  <c r="AB23" i="50"/>
  <c r="Z23" i="50"/>
  <c r="Y23" i="50"/>
  <c r="AA23" i="50" s="1"/>
  <c r="W23" i="50"/>
  <c r="U23" i="50"/>
  <c r="T23" i="50"/>
  <c r="AL22" i="50"/>
  <c r="AJ22" i="50"/>
  <c r="AI22" i="50"/>
  <c r="AG22" i="50"/>
  <c r="AE22" i="50"/>
  <c r="AF22" i="50" s="1"/>
  <c r="AH22" i="50" s="1"/>
  <c r="AD22" i="50"/>
  <c r="AB22" i="50"/>
  <c r="Z22" i="50"/>
  <c r="Y22" i="50"/>
  <c r="AA22" i="50" s="1"/>
  <c r="W22" i="50"/>
  <c r="U22" i="50"/>
  <c r="T22" i="50"/>
  <c r="AL21" i="50"/>
  <c r="AJ21" i="50"/>
  <c r="AI21" i="50"/>
  <c r="AG21" i="50"/>
  <c r="AE21" i="50"/>
  <c r="AF21" i="50" s="1"/>
  <c r="AH21" i="50" s="1"/>
  <c r="AD21" i="50"/>
  <c r="AB21" i="50"/>
  <c r="Z21" i="50"/>
  <c r="Y21" i="50"/>
  <c r="AA21" i="50" s="1"/>
  <c r="W21" i="50"/>
  <c r="U21" i="50"/>
  <c r="T21" i="50"/>
  <c r="AL20" i="50"/>
  <c r="AJ20" i="50"/>
  <c r="AI20" i="50"/>
  <c r="AG20" i="50"/>
  <c r="AF20" i="50"/>
  <c r="AH20" i="50" s="1"/>
  <c r="AE20" i="50"/>
  <c r="AD20" i="50"/>
  <c r="AB20" i="50"/>
  <c r="Z20" i="50"/>
  <c r="Y20" i="50"/>
  <c r="W20" i="50"/>
  <c r="U20" i="50"/>
  <c r="T20" i="50"/>
  <c r="AL19" i="50"/>
  <c r="AJ19" i="50"/>
  <c r="AI19" i="50"/>
  <c r="AG19" i="50"/>
  <c r="AE19" i="50"/>
  <c r="AD19" i="50"/>
  <c r="AF19" i="50" s="1"/>
  <c r="AH19" i="50" s="1"/>
  <c r="AB19" i="50"/>
  <c r="Z19" i="50"/>
  <c r="Y19" i="50"/>
  <c r="W19" i="50"/>
  <c r="U19" i="50"/>
  <c r="T19" i="50"/>
  <c r="AL18" i="50"/>
  <c r="AJ18" i="50"/>
  <c r="AK18" i="50" s="1"/>
  <c r="AM18" i="50" s="1"/>
  <c r="AI18" i="50"/>
  <c r="AG18" i="50"/>
  <c r="AE18" i="50"/>
  <c r="AD18" i="50"/>
  <c r="AB18" i="50"/>
  <c r="Z18" i="50"/>
  <c r="Y18" i="50"/>
  <c r="AA18" i="50" s="1"/>
  <c r="W18" i="50"/>
  <c r="U18" i="50"/>
  <c r="T18" i="50"/>
  <c r="AL17" i="50"/>
  <c r="AJ17" i="50"/>
  <c r="AI17" i="50"/>
  <c r="AK17" i="50" s="1"/>
  <c r="AM17" i="50" s="1"/>
  <c r="AG17" i="50"/>
  <c r="AE17" i="50"/>
  <c r="AD17" i="50"/>
  <c r="AF17" i="50" s="1"/>
  <c r="AH17" i="50" s="1"/>
  <c r="AB17" i="50"/>
  <c r="Z17" i="50"/>
  <c r="Y17" i="50"/>
  <c r="W17" i="50"/>
  <c r="U17" i="50"/>
  <c r="T17" i="50"/>
  <c r="AL16" i="50"/>
  <c r="AJ16" i="50"/>
  <c r="AI16" i="50"/>
  <c r="AG16" i="50"/>
  <c r="AE16" i="50"/>
  <c r="AD16" i="50"/>
  <c r="AF16" i="50" s="1"/>
  <c r="AH16" i="50" s="1"/>
  <c r="AB16" i="50"/>
  <c r="Z16" i="50"/>
  <c r="Y16" i="50"/>
  <c r="W16" i="50"/>
  <c r="U16" i="50"/>
  <c r="T16" i="50"/>
  <c r="AL15" i="50"/>
  <c r="AJ15" i="50"/>
  <c r="AK15" i="50" s="1"/>
  <c r="AM15" i="50" s="1"/>
  <c r="AI15" i="50"/>
  <c r="AG15" i="50"/>
  <c r="AE15" i="50"/>
  <c r="AD15" i="50"/>
  <c r="AB15" i="50"/>
  <c r="Z15" i="50"/>
  <c r="Y15" i="50"/>
  <c r="W15" i="50"/>
  <c r="U15" i="50"/>
  <c r="T15" i="50"/>
  <c r="AL14" i="50"/>
  <c r="AJ14" i="50"/>
  <c r="AI14" i="50"/>
  <c r="AG14" i="50"/>
  <c r="AE14" i="50"/>
  <c r="AD14" i="50"/>
  <c r="AF14" i="50" s="1"/>
  <c r="AH14" i="50" s="1"/>
  <c r="AB14" i="50"/>
  <c r="Z14" i="50"/>
  <c r="Y14" i="50"/>
  <c r="W14" i="50"/>
  <c r="U14" i="50"/>
  <c r="T14" i="50"/>
  <c r="AL13" i="50"/>
  <c r="AJ13" i="50"/>
  <c r="AK13" i="50" s="1"/>
  <c r="AM13" i="50" s="1"/>
  <c r="AI13" i="50"/>
  <c r="AG13" i="50"/>
  <c r="AE13" i="50"/>
  <c r="AD13" i="50"/>
  <c r="AB13" i="50"/>
  <c r="Z13" i="50"/>
  <c r="Y13" i="50"/>
  <c r="W13" i="50"/>
  <c r="U13" i="50"/>
  <c r="T13" i="50"/>
  <c r="AL12" i="50"/>
  <c r="AJ12" i="50"/>
  <c r="AI12" i="50"/>
  <c r="AG12" i="50"/>
  <c r="AE12" i="50"/>
  <c r="AD12" i="50"/>
  <c r="AB12" i="50"/>
  <c r="Z12" i="50"/>
  <c r="AA12" i="50" s="1"/>
  <c r="Y12" i="50"/>
  <c r="W12" i="50"/>
  <c r="U12" i="50"/>
  <c r="T12" i="50"/>
  <c r="C4" i="50"/>
  <c r="A4" i="50"/>
  <c r="O1" i="50"/>
  <c r="AL41" i="49"/>
  <c r="AJ41" i="49"/>
  <c r="AI41" i="49"/>
  <c r="AK41" i="49" s="1"/>
  <c r="AM41" i="49" s="1"/>
  <c r="AG41" i="49"/>
  <c r="AE41" i="49"/>
  <c r="AF41" i="49" s="1"/>
  <c r="AH41" i="49" s="1"/>
  <c r="AD41" i="49"/>
  <c r="AB41" i="49"/>
  <c r="Z41" i="49"/>
  <c r="Y41" i="49"/>
  <c r="W41" i="49"/>
  <c r="U41" i="49"/>
  <c r="T41" i="49"/>
  <c r="AL40" i="49"/>
  <c r="AJ40" i="49"/>
  <c r="AI40" i="49"/>
  <c r="AK40" i="49" s="1"/>
  <c r="AM40" i="49" s="1"/>
  <c r="AG40" i="49"/>
  <c r="AE40" i="49"/>
  <c r="AD40" i="49"/>
  <c r="AB40" i="49"/>
  <c r="Z40" i="49"/>
  <c r="Y40" i="49"/>
  <c r="W40" i="49"/>
  <c r="U40" i="49"/>
  <c r="T40" i="49"/>
  <c r="AL39" i="49"/>
  <c r="AJ39" i="49"/>
  <c r="AI39" i="49"/>
  <c r="AK39" i="49" s="1"/>
  <c r="AM39" i="49" s="1"/>
  <c r="AG39" i="49"/>
  <c r="AE39" i="49"/>
  <c r="AF39" i="49" s="1"/>
  <c r="AH39" i="49" s="1"/>
  <c r="AD39" i="49"/>
  <c r="AB39" i="49"/>
  <c r="Z39" i="49"/>
  <c r="Y39" i="49"/>
  <c r="W39" i="49"/>
  <c r="U39" i="49"/>
  <c r="T39" i="49"/>
  <c r="AL38" i="49"/>
  <c r="AJ38" i="49"/>
  <c r="AI38" i="49"/>
  <c r="AG38" i="49"/>
  <c r="AE38" i="49"/>
  <c r="AD38" i="49"/>
  <c r="AB38" i="49"/>
  <c r="Z38" i="49"/>
  <c r="Y38" i="49"/>
  <c r="AA38" i="49" s="1"/>
  <c r="W38" i="49"/>
  <c r="U38" i="49"/>
  <c r="V38" i="49" s="1"/>
  <c r="T38" i="49"/>
  <c r="AL37" i="49"/>
  <c r="AJ37" i="49"/>
  <c r="AI37" i="49"/>
  <c r="AK37" i="49" s="1"/>
  <c r="AM37" i="49" s="1"/>
  <c r="AG37" i="49"/>
  <c r="AE37" i="49"/>
  <c r="AF37" i="49" s="1"/>
  <c r="AH37" i="49" s="1"/>
  <c r="AD37" i="49"/>
  <c r="AB37" i="49"/>
  <c r="Z37" i="49"/>
  <c r="Y37" i="49"/>
  <c r="W37" i="49"/>
  <c r="U37" i="49"/>
  <c r="T37" i="49"/>
  <c r="AL36" i="49"/>
  <c r="AJ36" i="49"/>
  <c r="AI36" i="49"/>
  <c r="AG36" i="49"/>
  <c r="AE36" i="49"/>
  <c r="AD36" i="49"/>
  <c r="AB36" i="49"/>
  <c r="Z36" i="49"/>
  <c r="Y36" i="49"/>
  <c r="AA36" i="49" s="1"/>
  <c r="W36" i="49"/>
  <c r="U36" i="49"/>
  <c r="V36" i="49" s="1"/>
  <c r="T36" i="49"/>
  <c r="AL35" i="49"/>
  <c r="AJ35" i="49"/>
  <c r="AI35" i="49"/>
  <c r="AK35" i="49" s="1"/>
  <c r="AM35" i="49" s="1"/>
  <c r="AG35" i="49"/>
  <c r="AE35" i="49"/>
  <c r="AD35" i="49"/>
  <c r="AB35" i="49"/>
  <c r="Z35" i="49"/>
  <c r="Y35" i="49"/>
  <c r="W35" i="49"/>
  <c r="U35" i="49"/>
  <c r="T35" i="49"/>
  <c r="AL34" i="49"/>
  <c r="AJ34" i="49"/>
  <c r="AI34" i="49"/>
  <c r="AG34" i="49"/>
  <c r="AE34" i="49"/>
  <c r="AD34" i="49"/>
  <c r="AB34" i="49"/>
  <c r="Z34" i="49"/>
  <c r="AA34" i="49" s="1"/>
  <c r="Y34" i="49"/>
  <c r="W34" i="49"/>
  <c r="U34" i="49"/>
  <c r="T34" i="49"/>
  <c r="AL33" i="49"/>
  <c r="AJ33" i="49"/>
  <c r="AI33" i="49"/>
  <c r="AG33" i="49"/>
  <c r="AE33" i="49"/>
  <c r="AD33" i="49"/>
  <c r="AB33" i="49"/>
  <c r="AA33" i="49"/>
  <c r="Z33" i="49"/>
  <c r="Y33" i="49"/>
  <c r="W33" i="49"/>
  <c r="U33" i="49"/>
  <c r="V33" i="49" s="1"/>
  <c r="T33" i="49"/>
  <c r="AL32" i="49"/>
  <c r="AJ32" i="49"/>
  <c r="AI32" i="49"/>
  <c r="AG32" i="49"/>
  <c r="AE32" i="49"/>
  <c r="AD32" i="49"/>
  <c r="AB32" i="49"/>
  <c r="Z32" i="49"/>
  <c r="Y32" i="49"/>
  <c r="W32" i="49"/>
  <c r="U32" i="49"/>
  <c r="T32" i="49"/>
  <c r="AL31" i="49"/>
  <c r="AJ31" i="49"/>
  <c r="AI31" i="49"/>
  <c r="AG31" i="49"/>
  <c r="AE31" i="49"/>
  <c r="AD31" i="49"/>
  <c r="AB31" i="49"/>
  <c r="Z31" i="49"/>
  <c r="Y31" i="49"/>
  <c r="AA31" i="49" s="1"/>
  <c r="W31" i="49"/>
  <c r="U31" i="49"/>
  <c r="V31" i="49" s="1"/>
  <c r="T31" i="49"/>
  <c r="AL30" i="49"/>
  <c r="AJ30" i="49"/>
  <c r="AI30" i="49"/>
  <c r="AG30" i="49"/>
  <c r="AE30" i="49"/>
  <c r="AD30" i="49"/>
  <c r="AB30" i="49"/>
  <c r="Z30" i="49"/>
  <c r="Y30" i="49"/>
  <c r="W30" i="49"/>
  <c r="U30" i="49"/>
  <c r="T30" i="49"/>
  <c r="AL29" i="49"/>
  <c r="AJ29" i="49"/>
  <c r="AI29" i="49"/>
  <c r="AG29" i="49"/>
  <c r="AE29" i="49"/>
  <c r="AD29" i="49"/>
  <c r="AB29" i="49"/>
  <c r="Z29" i="49"/>
  <c r="AA29" i="49" s="1"/>
  <c r="Y29" i="49"/>
  <c r="W29" i="49"/>
  <c r="U29" i="49"/>
  <c r="V29" i="49" s="1"/>
  <c r="T29" i="49"/>
  <c r="AL28" i="49"/>
  <c r="AJ28" i="49"/>
  <c r="AI28" i="49"/>
  <c r="AG28" i="49"/>
  <c r="P28" i="49" s="1"/>
  <c r="AE28" i="49"/>
  <c r="AD28" i="49"/>
  <c r="AB28" i="49"/>
  <c r="AA28" i="49"/>
  <c r="Z28" i="49"/>
  <c r="Y28" i="49"/>
  <c r="W28" i="49"/>
  <c r="U28" i="49"/>
  <c r="T28" i="49"/>
  <c r="V28" i="49" s="1"/>
  <c r="AL27" i="49"/>
  <c r="AJ27" i="49"/>
  <c r="AI27" i="49"/>
  <c r="AG27" i="49"/>
  <c r="AE27" i="49"/>
  <c r="AD27" i="49"/>
  <c r="AB27" i="49"/>
  <c r="Z27" i="49"/>
  <c r="Y27" i="49"/>
  <c r="W27" i="49"/>
  <c r="U27" i="49"/>
  <c r="T27" i="49"/>
  <c r="AL26" i="49"/>
  <c r="AJ26" i="49"/>
  <c r="AI26" i="49"/>
  <c r="AG26" i="49"/>
  <c r="AE26" i="49"/>
  <c r="AD26" i="49"/>
  <c r="AB26" i="49"/>
  <c r="Z26" i="49"/>
  <c r="Y26" i="49"/>
  <c r="W26" i="49"/>
  <c r="U26" i="49"/>
  <c r="T26" i="49"/>
  <c r="AL25" i="49"/>
  <c r="AJ25" i="49"/>
  <c r="AI25" i="49"/>
  <c r="AG25" i="49"/>
  <c r="AE25" i="49"/>
  <c r="AD25" i="49"/>
  <c r="AB25" i="49"/>
  <c r="Z25" i="49"/>
  <c r="Y25" i="49"/>
  <c r="W25" i="49"/>
  <c r="U25" i="49"/>
  <c r="T25" i="49"/>
  <c r="AL24" i="49"/>
  <c r="AJ24" i="49"/>
  <c r="AK24" i="49" s="1"/>
  <c r="AM24" i="49" s="1"/>
  <c r="AI24" i="49"/>
  <c r="AG24" i="49"/>
  <c r="AE24" i="49"/>
  <c r="AD24" i="49"/>
  <c r="AB24" i="49"/>
  <c r="Z24" i="49"/>
  <c r="Y24" i="49"/>
  <c r="W24" i="49"/>
  <c r="U24" i="49"/>
  <c r="T24" i="49"/>
  <c r="AL23" i="49"/>
  <c r="AJ23" i="49"/>
  <c r="AI23" i="49"/>
  <c r="AG23" i="49"/>
  <c r="AE23" i="49"/>
  <c r="AF23" i="49" s="1"/>
  <c r="AH23" i="49" s="1"/>
  <c r="AD23" i="49"/>
  <c r="AB23" i="49"/>
  <c r="Z23" i="49"/>
  <c r="Y23" i="49"/>
  <c r="W23" i="49"/>
  <c r="U23" i="49"/>
  <c r="T23" i="49"/>
  <c r="AL22" i="49"/>
  <c r="AJ22" i="49"/>
  <c r="AI22" i="49"/>
  <c r="AG22" i="49"/>
  <c r="AE22" i="49"/>
  <c r="AF22" i="49" s="1"/>
  <c r="AH22" i="49" s="1"/>
  <c r="AD22" i="49"/>
  <c r="AB22" i="49"/>
  <c r="Z22" i="49"/>
  <c r="Y22" i="49"/>
  <c r="W22" i="49"/>
  <c r="U22" i="49"/>
  <c r="T22" i="49"/>
  <c r="AL21" i="49"/>
  <c r="AJ21" i="49"/>
  <c r="AI21" i="49"/>
  <c r="AG21" i="49"/>
  <c r="AF21" i="49"/>
  <c r="AH21" i="49" s="1"/>
  <c r="AE21" i="49"/>
  <c r="AD21" i="49"/>
  <c r="AB21" i="49"/>
  <c r="Z21" i="49"/>
  <c r="AA21" i="49" s="1"/>
  <c r="Y21" i="49"/>
  <c r="W21" i="49"/>
  <c r="U21" i="49"/>
  <c r="T21" i="49"/>
  <c r="AL20" i="49"/>
  <c r="AJ20" i="49"/>
  <c r="AI20" i="49"/>
  <c r="AG20" i="49"/>
  <c r="AE20" i="49"/>
  <c r="AF20" i="49" s="1"/>
  <c r="AH20" i="49" s="1"/>
  <c r="AD20" i="49"/>
  <c r="AB20" i="49"/>
  <c r="Z20" i="49"/>
  <c r="Y20" i="49"/>
  <c r="W20" i="49"/>
  <c r="U20" i="49"/>
  <c r="T20" i="49"/>
  <c r="AL19" i="49"/>
  <c r="AJ19" i="49"/>
  <c r="AI19" i="49"/>
  <c r="AG19" i="49"/>
  <c r="AE19" i="49"/>
  <c r="AF19" i="49" s="1"/>
  <c r="AH19" i="49" s="1"/>
  <c r="AD19" i="49"/>
  <c r="AB19" i="49"/>
  <c r="Z19" i="49"/>
  <c r="Y19" i="49"/>
  <c r="W19" i="49"/>
  <c r="U19" i="49"/>
  <c r="T19" i="49"/>
  <c r="AL18" i="49"/>
  <c r="AJ18" i="49"/>
  <c r="AI18" i="49"/>
  <c r="AG18" i="49"/>
  <c r="AF18" i="49"/>
  <c r="AH18" i="49" s="1"/>
  <c r="AE18" i="49"/>
  <c r="AD18" i="49"/>
  <c r="AB18" i="49"/>
  <c r="Z18" i="49"/>
  <c r="Y18" i="49"/>
  <c r="W18" i="49"/>
  <c r="U18" i="49"/>
  <c r="T18" i="49"/>
  <c r="AL17" i="49"/>
  <c r="AJ17" i="49"/>
  <c r="AI17" i="49"/>
  <c r="AG17" i="49"/>
  <c r="AE17" i="49"/>
  <c r="AD17" i="49"/>
  <c r="AB17" i="49"/>
  <c r="P17" i="49" s="1"/>
  <c r="Z17" i="49"/>
  <c r="Y17" i="49"/>
  <c r="W17" i="49"/>
  <c r="U17" i="49"/>
  <c r="V17" i="49" s="1"/>
  <c r="T17" i="49"/>
  <c r="AL16" i="49"/>
  <c r="AJ16" i="49"/>
  <c r="AI16" i="49"/>
  <c r="AG16" i="49"/>
  <c r="AE16" i="49"/>
  <c r="AD16" i="49"/>
  <c r="AB16" i="49"/>
  <c r="Z16" i="49"/>
  <c r="Y16" i="49"/>
  <c r="W16" i="49"/>
  <c r="U16" i="49"/>
  <c r="T16" i="49"/>
  <c r="AL15" i="49"/>
  <c r="AJ15" i="49"/>
  <c r="AI15" i="49"/>
  <c r="AG15" i="49"/>
  <c r="AE15" i="49"/>
  <c r="AD15" i="49"/>
  <c r="AB15" i="49"/>
  <c r="Z15" i="49"/>
  <c r="Y15" i="49"/>
  <c r="W15" i="49"/>
  <c r="U15" i="49"/>
  <c r="T15" i="49"/>
  <c r="AL14" i="49"/>
  <c r="AJ14" i="49"/>
  <c r="AI14" i="49"/>
  <c r="AG14" i="49"/>
  <c r="AE14" i="49"/>
  <c r="AF14" i="49" s="1"/>
  <c r="AH14" i="49" s="1"/>
  <c r="AD14" i="49"/>
  <c r="AB14" i="49"/>
  <c r="Z14" i="49"/>
  <c r="Y14" i="49"/>
  <c r="W14" i="49"/>
  <c r="U14" i="49"/>
  <c r="T14" i="49"/>
  <c r="AL13" i="49"/>
  <c r="AJ13" i="49"/>
  <c r="AI13" i="49"/>
  <c r="AG13" i="49"/>
  <c r="AE13" i="49"/>
  <c r="AD13" i="49"/>
  <c r="AB13" i="49"/>
  <c r="Z13" i="49"/>
  <c r="Y13" i="49"/>
  <c r="W13" i="49"/>
  <c r="U13" i="49"/>
  <c r="T13" i="49"/>
  <c r="AL12" i="49"/>
  <c r="AJ12" i="49"/>
  <c r="AI12" i="49"/>
  <c r="AG12" i="49"/>
  <c r="AE12" i="49"/>
  <c r="AD12" i="49"/>
  <c r="AB12" i="49"/>
  <c r="Z12" i="49"/>
  <c r="Y12" i="49"/>
  <c r="W12" i="49"/>
  <c r="U12" i="49"/>
  <c r="T12" i="49"/>
  <c r="C4" i="49"/>
  <c r="A4" i="49"/>
  <c r="O1" i="49"/>
  <c r="AL42" i="48"/>
  <c r="AJ42" i="48"/>
  <c r="AI42" i="48"/>
  <c r="AG42" i="48"/>
  <c r="AE42" i="48"/>
  <c r="AD42" i="48"/>
  <c r="AB42" i="48"/>
  <c r="AA42" i="48"/>
  <c r="Z42" i="48"/>
  <c r="Y42" i="48"/>
  <c r="W42" i="48"/>
  <c r="U42" i="48"/>
  <c r="T42" i="48"/>
  <c r="AL41" i="48"/>
  <c r="AJ41" i="48"/>
  <c r="AI41" i="48"/>
  <c r="AG41" i="48"/>
  <c r="AE41" i="48"/>
  <c r="AD41" i="48"/>
  <c r="AB41" i="48"/>
  <c r="Z41" i="48"/>
  <c r="Y41" i="48"/>
  <c r="W41" i="48"/>
  <c r="P41" i="48" s="1"/>
  <c r="U41" i="48"/>
  <c r="T41" i="48"/>
  <c r="AL40" i="48"/>
  <c r="AJ40" i="48"/>
  <c r="AI40" i="48"/>
  <c r="AG40" i="48"/>
  <c r="AE40" i="48"/>
  <c r="AD40" i="48"/>
  <c r="AB40" i="48"/>
  <c r="Z40" i="48"/>
  <c r="Y40" i="48"/>
  <c r="W40" i="48"/>
  <c r="U40" i="48"/>
  <c r="T40" i="48"/>
  <c r="AL39" i="48"/>
  <c r="AJ39" i="48"/>
  <c r="AI39" i="48"/>
  <c r="AG39" i="48"/>
  <c r="AE39" i="48"/>
  <c r="AF39" i="48" s="1"/>
  <c r="AD39" i="48"/>
  <c r="AB39" i="48"/>
  <c r="Z39" i="48"/>
  <c r="Y39" i="48"/>
  <c r="W39" i="48"/>
  <c r="U39" i="48"/>
  <c r="T39" i="48"/>
  <c r="AL38" i="48"/>
  <c r="AJ38" i="48"/>
  <c r="AI38" i="48"/>
  <c r="AG38" i="48"/>
  <c r="AE38" i="48"/>
  <c r="AD38" i="48"/>
  <c r="AB38" i="48"/>
  <c r="Z38" i="48"/>
  <c r="AA38" i="48" s="1"/>
  <c r="Y38" i="48"/>
  <c r="W38" i="48"/>
  <c r="U38" i="48"/>
  <c r="T38" i="48"/>
  <c r="AL37" i="48"/>
  <c r="AJ37" i="48"/>
  <c r="AI37" i="48"/>
  <c r="AG37" i="48"/>
  <c r="AE37" i="48"/>
  <c r="AD37" i="48"/>
  <c r="AB37" i="48"/>
  <c r="Z37" i="48"/>
  <c r="Y37" i="48"/>
  <c r="W37" i="48"/>
  <c r="U37" i="48"/>
  <c r="T37" i="48"/>
  <c r="AL36" i="48"/>
  <c r="AJ36" i="48"/>
  <c r="AI36" i="48"/>
  <c r="AG36" i="48"/>
  <c r="AE36" i="48"/>
  <c r="AD36" i="48"/>
  <c r="AB36" i="48"/>
  <c r="Z36" i="48"/>
  <c r="Y36" i="48"/>
  <c r="AA36" i="48" s="1"/>
  <c r="W36" i="48"/>
  <c r="U36" i="48"/>
  <c r="T36" i="48"/>
  <c r="AL35" i="48"/>
  <c r="AJ35" i="48"/>
  <c r="AI35" i="48"/>
  <c r="AG35" i="48"/>
  <c r="AE35" i="48"/>
  <c r="AD35" i="48"/>
  <c r="AB35" i="48"/>
  <c r="Z35" i="48"/>
  <c r="AA35" i="48" s="1"/>
  <c r="Y35" i="48"/>
  <c r="W35" i="48"/>
  <c r="U35" i="48"/>
  <c r="T35" i="48"/>
  <c r="AL34" i="48"/>
  <c r="AJ34" i="48"/>
  <c r="AI34" i="48"/>
  <c r="AG34" i="48"/>
  <c r="AE34" i="48"/>
  <c r="AD34" i="48"/>
  <c r="AB34" i="48"/>
  <c r="Z34" i="48"/>
  <c r="Y34" i="48"/>
  <c r="W34" i="48"/>
  <c r="U34" i="48"/>
  <c r="T34" i="48"/>
  <c r="AL33" i="48"/>
  <c r="AJ33" i="48"/>
  <c r="AI33" i="48"/>
  <c r="AG33" i="48"/>
  <c r="AE33" i="48"/>
  <c r="AD33" i="48"/>
  <c r="AB33" i="48"/>
  <c r="Z33" i="48"/>
  <c r="AA33" i="48" s="1"/>
  <c r="Y33" i="48"/>
  <c r="W33" i="48"/>
  <c r="U33" i="48"/>
  <c r="V33" i="48" s="1"/>
  <c r="T33" i="48"/>
  <c r="AL32" i="48"/>
  <c r="AJ32" i="48"/>
  <c r="AI32" i="48"/>
  <c r="AG32" i="48"/>
  <c r="AE32" i="48"/>
  <c r="AD32" i="48"/>
  <c r="AB32" i="48"/>
  <c r="Z32" i="48"/>
  <c r="Y32" i="48"/>
  <c r="W32" i="48"/>
  <c r="P32" i="48" s="1"/>
  <c r="V32" i="48"/>
  <c r="U32" i="48"/>
  <c r="T32" i="48"/>
  <c r="AL31" i="48"/>
  <c r="AJ31" i="48"/>
  <c r="AI31" i="48"/>
  <c r="AG31" i="48"/>
  <c r="AE31" i="48"/>
  <c r="AD31" i="48"/>
  <c r="AB31" i="48"/>
  <c r="Z31" i="48"/>
  <c r="Y31" i="48"/>
  <c r="W31" i="48"/>
  <c r="U31" i="48"/>
  <c r="T31" i="48"/>
  <c r="AL30" i="48"/>
  <c r="AJ30" i="48"/>
  <c r="AI30" i="48"/>
  <c r="AG30" i="48"/>
  <c r="AE30" i="48"/>
  <c r="AD30" i="48"/>
  <c r="AB30" i="48"/>
  <c r="Z30" i="48"/>
  <c r="Y30" i="48"/>
  <c r="W30" i="48"/>
  <c r="U30" i="48"/>
  <c r="T30" i="48"/>
  <c r="V30" i="48" s="1"/>
  <c r="X30" i="48" s="1"/>
  <c r="AL29" i="48"/>
  <c r="AJ29" i="48"/>
  <c r="AI29" i="48"/>
  <c r="AG29" i="48"/>
  <c r="AE29" i="48"/>
  <c r="AD29" i="48"/>
  <c r="AB29" i="48"/>
  <c r="Z29" i="48"/>
  <c r="Y29" i="48"/>
  <c r="W29" i="48"/>
  <c r="U29" i="48"/>
  <c r="T29" i="48"/>
  <c r="AL28" i="48"/>
  <c r="AJ28" i="48"/>
  <c r="AI28" i="48"/>
  <c r="AG28" i="48"/>
  <c r="AE28" i="48"/>
  <c r="AD28" i="48"/>
  <c r="AB28" i="48"/>
  <c r="P28" i="48" s="1"/>
  <c r="Z28" i="48"/>
  <c r="Y28" i="48"/>
  <c r="W28" i="48"/>
  <c r="U28" i="48"/>
  <c r="V28" i="48" s="1"/>
  <c r="T28" i="48"/>
  <c r="AL27" i="48"/>
  <c r="AJ27" i="48"/>
  <c r="AI27" i="48"/>
  <c r="AG27" i="48"/>
  <c r="AE27" i="48"/>
  <c r="AD27" i="48"/>
  <c r="AB27" i="48"/>
  <c r="Z27" i="48"/>
  <c r="Y27" i="48"/>
  <c r="W27" i="48"/>
  <c r="U27" i="48"/>
  <c r="T27" i="48"/>
  <c r="AL26" i="48"/>
  <c r="AJ26" i="48"/>
  <c r="AI26" i="48"/>
  <c r="AG26" i="48"/>
  <c r="AE26" i="48"/>
  <c r="AD26" i="48"/>
  <c r="AB26" i="48"/>
  <c r="Z26" i="48"/>
  <c r="Y26" i="48"/>
  <c r="W26" i="48"/>
  <c r="U26" i="48"/>
  <c r="T26" i="48"/>
  <c r="AL25" i="48"/>
  <c r="AJ25" i="48"/>
  <c r="AK25" i="48" s="1"/>
  <c r="AM25" i="48" s="1"/>
  <c r="AI25" i="48"/>
  <c r="AG25" i="48"/>
  <c r="AE25" i="48"/>
  <c r="AF25" i="48" s="1"/>
  <c r="AH25" i="48" s="1"/>
  <c r="AD25" i="48"/>
  <c r="AB25" i="48"/>
  <c r="Z25" i="48"/>
  <c r="Y25" i="48"/>
  <c r="W25" i="48"/>
  <c r="U25" i="48"/>
  <c r="V25" i="48" s="1"/>
  <c r="T25" i="48"/>
  <c r="AL24" i="48"/>
  <c r="AJ24" i="48"/>
  <c r="AI24" i="48"/>
  <c r="AG24" i="48"/>
  <c r="AE24" i="48"/>
  <c r="AD24" i="48"/>
  <c r="AB24" i="48"/>
  <c r="Z24" i="48"/>
  <c r="Y24" i="48"/>
  <c r="W24" i="48"/>
  <c r="U24" i="48"/>
  <c r="T24" i="48"/>
  <c r="AL23" i="48"/>
  <c r="AJ23" i="48"/>
  <c r="AI23" i="48"/>
  <c r="AG23" i="48"/>
  <c r="AE23" i="48"/>
  <c r="AD23" i="48"/>
  <c r="AB23" i="48"/>
  <c r="Z23" i="48"/>
  <c r="Y23" i="48"/>
  <c r="W23" i="48"/>
  <c r="U23" i="48"/>
  <c r="T23" i="48"/>
  <c r="AL22" i="48"/>
  <c r="AJ22" i="48"/>
  <c r="AI22" i="48"/>
  <c r="AG22" i="48"/>
  <c r="AE22" i="48"/>
  <c r="AD22" i="48"/>
  <c r="AB22" i="48"/>
  <c r="Z22" i="48"/>
  <c r="Y22" i="48"/>
  <c r="W22" i="48"/>
  <c r="U22" i="48"/>
  <c r="T22" i="48"/>
  <c r="AL21" i="48"/>
  <c r="AJ21" i="48"/>
  <c r="AI21" i="48"/>
  <c r="AG21" i="48"/>
  <c r="AE21" i="48"/>
  <c r="AD21" i="48"/>
  <c r="AF21" i="48" s="1"/>
  <c r="AH21" i="48" s="1"/>
  <c r="AB21" i="48"/>
  <c r="Z21" i="48"/>
  <c r="AA21" i="48" s="1"/>
  <c r="Y21" i="48"/>
  <c r="W21" i="48"/>
  <c r="U21" i="48"/>
  <c r="T21" i="48"/>
  <c r="AL20" i="48"/>
  <c r="AJ20" i="48"/>
  <c r="AK20" i="48" s="1"/>
  <c r="AM20" i="48" s="1"/>
  <c r="AI20" i="48"/>
  <c r="AG20" i="48"/>
  <c r="AE20" i="48"/>
  <c r="AF20" i="48" s="1"/>
  <c r="AH20" i="48" s="1"/>
  <c r="AD20" i="48"/>
  <c r="AB20" i="48"/>
  <c r="Z20" i="48"/>
  <c r="Y20" i="48"/>
  <c r="W20" i="48"/>
  <c r="U20" i="48"/>
  <c r="V20" i="48" s="1"/>
  <c r="AC20" i="48" s="1"/>
  <c r="T20" i="48"/>
  <c r="AL19" i="48"/>
  <c r="AJ19" i="48"/>
  <c r="AI19" i="48"/>
  <c r="AG19" i="48"/>
  <c r="AE19" i="48"/>
  <c r="AD19" i="48"/>
  <c r="AB19" i="48"/>
  <c r="Z19" i="48"/>
  <c r="Y19" i="48"/>
  <c r="W19" i="48"/>
  <c r="U19" i="48"/>
  <c r="V19" i="48" s="1"/>
  <c r="T19" i="48"/>
  <c r="AL18" i="48"/>
  <c r="AJ18" i="48"/>
  <c r="AI18" i="48"/>
  <c r="AG18" i="48"/>
  <c r="AE18" i="48"/>
  <c r="AD18" i="48"/>
  <c r="AB18" i="48"/>
  <c r="Z18" i="48"/>
  <c r="Y18" i="48"/>
  <c r="W18" i="48"/>
  <c r="U18" i="48"/>
  <c r="T18" i="48"/>
  <c r="AL17" i="48"/>
  <c r="AJ17" i="48"/>
  <c r="AK17" i="48" s="1"/>
  <c r="AM17" i="48" s="1"/>
  <c r="AI17" i="48"/>
  <c r="AG17" i="48"/>
  <c r="P17" i="48" s="1"/>
  <c r="AE17" i="48"/>
  <c r="AD17" i="48"/>
  <c r="AB17" i="48"/>
  <c r="Z17" i="48"/>
  <c r="Y17" i="48"/>
  <c r="W17" i="48"/>
  <c r="U17" i="48"/>
  <c r="T17" i="48"/>
  <c r="AL16" i="48"/>
  <c r="AJ16" i="48"/>
  <c r="AK16" i="48" s="1"/>
  <c r="AM16" i="48" s="1"/>
  <c r="AI16" i="48"/>
  <c r="AG16" i="48"/>
  <c r="AE16" i="48"/>
  <c r="AD16" i="48"/>
  <c r="AB16" i="48"/>
  <c r="Z16" i="48"/>
  <c r="Y16" i="48"/>
  <c r="W16" i="48"/>
  <c r="U16" i="48"/>
  <c r="T16" i="48"/>
  <c r="AL15" i="48"/>
  <c r="AJ15" i="48"/>
  <c r="AK15" i="48" s="1"/>
  <c r="AM15" i="48" s="1"/>
  <c r="AI15" i="48"/>
  <c r="AG15" i="48"/>
  <c r="AE15" i="48"/>
  <c r="AD15" i="48"/>
  <c r="AB15" i="48"/>
  <c r="Z15" i="48"/>
  <c r="Y15" i="48"/>
  <c r="W15" i="48"/>
  <c r="U15" i="48"/>
  <c r="T15" i="48"/>
  <c r="AL14" i="48"/>
  <c r="AK14" i="48"/>
  <c r="AM14" i="48" s="1"/>
  <c r="AJ14" i="48"/>
  <c r="AI14" i="48"/>
  <c r="AG14" i="48"/>
  <c r="AE14" i="48"/>
  <c r="AF14" i="48" s="1"/>
  <c r="AH14" i="48" s="1"/>
  <c r="AD14" i="48"/>
  <c r="AB14" i="48"/>
  <c r="Z14" i="48"/>
  <c r="Y14" i="48"/>
  <c r="W14" i="48"/>
  <c r="U14" i="48"/>
  <c r="T14" i="48"/>
  <c r="AL13" i="48"/>
  <c r="AJ13" i="48"/>
  <c r="AI13" i="48"/>
  <c r="AG13" i="48"/>
  <c r="AE13" i="48"/>
  <c r="AD13" i="48"/>
  <c r="AB13" i="48"/>
  <c r="Z13" i="48"/>
  <c r="Y13" i="48"/>
  <c r="W13" i="48"/>
  <c r="U13" i="48"/>
  <c r="T13" i="48"/>
  <c r="AL12" i="48"/>
  <c r="AJ12" i="48"/>
  <c r="AK12" i="48" s="1"/>
  <c r="AM12" i="48" s="1"/>
  <c r="AI12" i="48"/>
  <c r="AG12" i="48"/>
  <c r="AE12" i="48"/>
  <c r="AD12" i="48"/>
  <c r="AB12" i="48"/>
  <c r="Z12" i="48"/>
  <c r="Y12" i="48"/>
  <c r="W12" i="48"/>
  <c r="U12" i="48"/>
  <c r="T12" i="48"/>
  <c r="C4" i="48"/>
  <c r="A4" i="48"/>
  <c r="O1" i="48"/>
  <c r="AL40" i="47"/>
  <c r="AJ40" i="47"/>
  <c r="AI40" i="47"/>
  <c r="AG40" i="47"/>
  <c r="AE40" i="47"/>
  <c r="AD40" i="47"/>
  <c r="AB40" i="47"/>
  <c r="Z40" i="47"/>
  <c r="AA40" i="47" s="1"/>
  <c r="Y40" i="47"/>
  <c r="W40" i="47"/>
  <c r="U40" i="47"/>
  <c r="T40" i="47"/>
  <c r="AL39" i="47"/>
  <c r="AJ39" i="47"/>
  <c r="AI39" i="47"/>
  <c r="AG39" i="47"/>
  <c r="AE39" i="47"/>
  <c r="AD39" i="47"/>
  <c r="AB39" i="47"/>
  <c r="Z39" i="47"/>
  <c r="Y39" i="47"/>
  <c r="W39" i="47"/>
  <c r="P39" i="47" s="1"/>
  <c r="U39" i="47"/>
  <c r="T39" i="47"/>
  <c r="AL38" i="47"/>
  <c r="AJ38" i="47"/>
  <c r="AI38" i="47"/>
  <c r="AG38" i="47"/>
  <c r="AE38" i="47"/>
  <c r="AD38" i="47"/>
  <c r="AB38" i="47"/>
  <c r="Z38" i="47"/>
  <c r="Y38" i="47"/>
  <c r="AA38" i="47" s="1"/>
  <c r="W38" i="47"/>
  <c r="U38" i="47"/>
  <c r="T38" i="47"/>
  <c r="AL37" i="47"/>
  <c r="AJ37" i="47"/>
  <c r="AK37" i="47" s="1"/>
  <c r="AM37" i="47" s="1"/>
  <c r="AI37" i="47"/>
  <c r="AG37" i="47"/>
  <c r="AE37" i="47"/>
  <c r="AF37" i="47" s="1"/>
  <c r="AH37" i="47" s="1"/>
  <c r="AD37" i="47"/>
  <c r="AB37" i="47"/>
  <c r="Z37" i="47"/>
  <c r="Y37" i="47"/>
  <c r="W37" i="47"/>
  <c r="U37" i="47"/>
  <c r="T37" i="47"/>
  <c r="AL36" i="47"/>
  <c r="AJ36" i="47"/>
  <c r="AI36" i="47"/>
  <c r="AG36" i="47"/>
  <c r="AE36" i="47"/>
  <c r="AF36" i="47" s="1"/>
  <c r="AH36" i="47" s="1"/>
  <c r="AD36" i="47"/>
  <c r="AB36" i="47"/>
  <c r="Z36" i="47"/>
  <c r="Y36" i="47"/>
  <c r="W36" i="47"/>
  <c r="U36" i="47"/>
  <c r="T36" i="47"/>
  <c r="AL35" i="47"/>
  <c r="AJ35" i="47"/>
  <c r="AI35" i="47"/>
  <c r="AG35" i="47"/>
  <c r="AE35" i="47"/>
  <c r="AD35" i="47"/>
  <c r="AB35" i="47"/>
  <c r="Z35" i="47"/>
  <c r="AA35" i="47" s="1"/>
  <c r="Y35" i="47"/>
  <c r="W35" i="47"/>
  <c r="U35" i="47"/>
  <c r="T35" i="47"/>
  <c r="AL34" i="47"/>
  <c r="AJ34" i="47"/>
  <c r="AI34" i="47"/>
  <c r="AG34" i="47"/>
  <c r="AE34" i="47"/>
  <c r="AD34" i="47"/>
  <c r="AB34" i="47"/>
  <c r="Z34" i="47"/>
  <c r="AA34" i="47" s="1"/>
  <c r="Y34" i="47"/>
  <c r="W34" i="47"/>
  <c r="U34" i="47"/>
  <c r="T34" i="47"/>
  <c r="AL33" i="47"/>
  <c r="AJ33" i="47"/>
  <c r="AK33" i="47" s="1"/>
  <c r="AM33" i="47" s="1"/>
  <c r="AI33" i="47"/>
  <c r="AG33" i="47"/>
  <c r="AE33" i="47"/>
  <c r="AD33" i="47"/>
  <c r="AB33" i="47"/>
  <c r="Z33" i="47"/>
  <c r="AA33" i="47" s="1"/>
  <c r="Y33" i="47"/>
  <c r="W33" i="47"/>
  <c r="U33" i="47"/>
  <c r="T33" i="47"/>
  <c r="AL32" i="47"/>
  <c r="AJ32" i="47"/>
  <c r="AI32" i="47"/>
  <c r="AG32" i="47"/>
  <c r="AE32" i="47"/>
  <c r="AF32" i="47" s="1"/>
  <c r="AH32" i="47" s="1"/>
  <c r="AD32" i="47"/>
  <c r="AB32" i="47"/>
  <c r="Z32" i="47"/>
  <c r="Y32" i="47"/>
  <c r="AA32" i="47" s="1"/>
  <c r="W32" i="47"/>
  <c r="U32" i="47"/>
  <c r="T32" i="47"/>
  <c r="AL31" i="47"/>
  <c r="AJ31" i="47"/>
  <c r="AI31" i="47"/>
  <c r="AG31" i="47"/>
  <c r="AE31" i="47"/>
  <c r="AD31" i="47"/>
  <c r="AB31" i="47"/>
  <c r="Z31" i="47"/>
  <c r="Y31" i="47"/>
  <c r="W31" i="47"/>
  <c r="U31" i="47"/>
  <c r="T31" i="47"/>
  <c r="AL30" i="47"/>
  <c r="AJ30" i="47"/>
  <c r="AI30" i="47"/>
  <c r="AG30" i="47"/>
  <c r="AE30" i="47"/>
  <c r="AF30" i="47" s="1"/>
  <c r="AH30" i="47" s="1"/>
  <c r="AD30" i="47"/>
  <c r="AB30" i="47"/>
  <c r="Z30" i="47"/>
  <c r="Y30" i="47"/>
  <c r="W30" i="47"/>
  <c r="U30" i="47"/>
  <c r="T30" i="47"/>
  <c r="AL29" i="47"/>
  <c r="AJ29" i="47"/>
  <c r="AI29" i="47"/>
  <c r="AG29" i="47"/>
  <c r="AE29" i="47"/>
  <c r="AD29" i="47"/>
  <c r="AB29" i="47"/>
  <c r="Z29" i="47"/>
  <c r="AA29" i="47" s="1"/>
  <c r="Y29" i="47"/>
  <c r="W29" i="47"/>
  <c r="U29" i="47"/>
  <c r="T29" i="47"/>
  <c r="AL28" i="47"/>
  <c r="AJ28" i="47"/>
  <c r="AI28" i="47"/>
  <c r="AG28" i="47"/>
  <c r="AE28" i="47"/>
  <c r="AF28" i="47" s="1"/>
  <c r="AH28" i="47" s="1"/>
  <c r="AD28" i="47"/>
  <c r="AB28" i="47"/>
  <c r="Z28" i="47"/>
  <c r="Y28" i="47"/>
  <c r="W28" i="47"/>
  <c r="U28" i="47"/>
  <c r="T28" i="47"/>
  <c r="AL27" i="47"/>
  <c r="AJ27" i="47"/>
  <c r="AI27" i="47"/>
  <c r="AG27" i="47"/>
  <c r="AE27" i="47"/>
  <c r="AD27" i="47"/>
  <c r="AB27" i="47"/>
  <c r="Z27" i="47"/>
  <c r="Y27" i="47"/>
  <c r="W27" i="47"/>
  <c r="U27" i="47"/>
  <c r="T27" i="47"/>
  <c r="AL26" i="47"/>
  <c r="AJ26" i="47"/>
  <c r="AI26" i="47"/>
  <c r="AG26" i="47"/>
  <c r="AE26" i="47"/>
  <c r="AD26" i="47"/>
  <c r="AB26" i="47"/>
  <c r="Z26" i="47"/>
  <c r="Y26" i="47"/>
  <c r="W26" i="47"/>
  <c r="U26" i="47"/>
  <c r="V26" i="47" s="1"/>
  <c r="T26" i="47"/>
  <c r="AL25" i="47"/>
  <c r="AJ25" i="47"/>
  <c r="AI25" i="47"/>
  <c r="AG25" i="47"/>
  <c r="AE25" i="47"/>
  <c r="AD25" i="47"/>
  <c r="AB25" i="47"/>
  <c r="Z25" i="47"/>
  <c r="Y25" i="47"/>
  <c r="W25" i="47"/>
  <c r="U25" i="47"/>
  <c r="T25" i="47"/>
  <c r="AL24" i="47"/>
  <c r="AJ24" i="47"/>
  <c r="AK24" i="47" s="1"/>
  <c r="AM24" i="47" s="1"/>
  <c r="AI24" i="47"/>
  <c r="AG24" i="47"/>
  <c r="AE24" i="47"/>
  <c r="AF24" i="47" s="1"/>
  <c r="AH24" i="47" s="1"/>
  <c r="AD24" i="47"/>
  <c r="AC24" i="47"/>
  <c r="AB24" i="47"/>
  <c r="P24" i="47" s="1"/>
  <c r="Z24" i="47"/>
  <c r="Y24" i="47"/>
  <c r="W24" i="47"/>
  <c r="U24" i="47"/>
  <c r="V24" i="47" s="1"/>
  <c r="X24" i="47" s="1"/>
  <c r="AO24" i="47" s="1"/>
  <c r="T24" i="47"/>
  <c r="AL23" i="47"/>
  <c r="AJ23" i="47"/>
  <c r="AI23" i="47"/>
  <c r="AG23" i="47"/>
  <c r="AE23" i="47"/>
  <c r="AD23" i="47"/>
  <c r="AF23" i="47" s="1"/>
  <c r="AH23" i="47" s="1"/>
  <c r="AB23" i="47"/>
  <c r="Z23" i="47"/>
  <c r="Y23" i="47"/>
  <c r="W23" i="47"/>
  <c r="U23" i="47"/>
  <c r="T23" i="47"/>
  <c r="AL22" i="47"/>
  <c r="AJ22" i="47"/>
  <c r="AK22" i="47" s="1"/>
  <c r="AM22" i="47" s="1"/>
  <c r="AI22" i="47"/>
  <c r="AG22" i="47"/>
  <c r="AE22" i="47"/>
  <c r="AD22" i="47"/>
  <c r="AB22" i="47"/>
  <c r="Z22" i="47"/>
  <c r="Y22" i="47"/>
  <c r="W22" i="47"/>
  <c r="U22" i="47"/>
  <c r="T22" i="47"/>
  <c r="AL21" i="47"/>
  <c r="AJ21" i="47"/>
  <c r="AK21" i="47" s="1"/>
  <c r="AM21" i="47" s="1"/>
  <c r="AI21" i="47"/>
  <c r="AG21" i="47"/>
  <c r="AE21" i="47"/>
  <c r="AD21" i="47"/>
  <c r="AB21" i="47"/>
  <c r="Z21" i="47"/>
  <c r="Y21" i="47"/>
  <c r="W21" i="47"/>
  <c r="P21" i="47" s="1"/>
  <c r="U21" i="47"/>
  <c r="T21" i="47"/>
  <c r="AL20" i="47"/>
  <c r="AJ20" i="47"/>
  <c r="AI20" i="47"/>
  <c r="AG20" i="47"/>
  <c r="AF20" i="47"/>
  <c r="AH20" i="47" s="1"/>
  <c r="AE20" i="47"/>
  <c r="AD20" i="47"/>
  <c r="AB20" i="47"/>
  <c r="Z20" i="47"/>
  <c r="AA20" i="47" s="1"/>
  <c r="Y20" i="47"/>
  <c r="W20" i="47"/>
  <c r="U20" i="47"/>
  <c r="V20" i="47" s="1"/>
  <c r="T20" i="47"/>
  <c r="AL19" i="47"/>
  <c r="AJ19" i="47"/>
  <c r="AK19" i="47" s="1"/>
  <c r="AM19" i="47" s="1"/>
  <c r="AI19" i="47"/>
  <c r="AG19" i="47"/>
  <c r="AE19" i="47"/>
  <c r="AD19" i="47"/>
  <c r="AB19" i="47"/>
  <c r="Z19" i="47"/>
  <c r="Y19" i="47"/>
  <c r="W19" i="47"/>
  <c r="U19" i="47"/>
  <c r="T19" i="47"/>
  <c r="AL18" i="47"/>
  <c r="AJ18" i="47"/>
  <c r="AI18" i="47"/>
  <c r="AG18" i="47"/>
  <c r="AE18" i="47"/>
  <c r="AD18" i="47"/>
  <c r="AF18" i="47" s="1"/>
  <c r="AH18" i="47" s="1"/>
  <c r="AB18" i="47"/>
  <c r="Z18" i="47"/>
  <c r="Y18" i="47"/>
  <c r="W18" i="47"/>
  <c r="U18" i="47"/>
  <c r="V18" i="47" s="1"/>
  <c r="AC18" i="47" s="1"/>
  <c r="T18" i="47"/>
  <c r="AL17" i="47"/>
  <c r="AJ17" i="47"/>
  <c r="AI17" i="47"/>
  <c r="AG17" i="47"/>
  <c r="AE17" i="47"/>
  <c r="AD17" i="47"/>
  <c r="AB17" i="47"/>
  <c r="Z17" i="47"/>
  <c r="Y17" i="47"/>
  <c r="W17" i="47"/>
  <c r="U17" i="47"/>
  <c r="T17" i="47"/>
  <c r="AL16" i="47"/>
  <c r="AJ16" i="47"/>
  <c r="AK16" i="47" s="1"/>
  <c r="AM16" i="47" s="1"/>
  <c r="AI16" i="47"/>
  <c r="AG16" i="47"/>
  <c r="AE16" i="47"/>
  <c r="AF16" i="47" s="1"/>
  <c r="AH16" i="47" s="1"/>
  <c r="AD16" i="47"/>
  <c r="AB16" i="47"/>
  <c r="Z16" i="47"/>
  <c r="Y16" i="47"/>
  <c r="W16" i="47"/>
  <c r="U16" i="47"/>
  <c r="T16" i="47"/>
  <c r="AL15" i="47"/>
  <c r="AJ15" i="47"/>
  <c r="AI15" i="47"/>
  <c r="AG15" i="47"/>
  <c r="AF15" i="47"/>
  <c r="AH15" i="47" s="1"/>
  <c r="AE15" i="47"/>
  <c r="AD15" i="47"/>
  <c r="AB15" i="47"/>
  <c r="Z15" i="47"/>
  <c r="Y15" i="47"/>
  <c r="W15" i="47"/>
  <c r="U15" i="47"/>
  <c r="T15" i="47"/>
  <c r="AL14" i="47"/>
  <c r="AJ14" i="47"/>
  <c r="AI14" i="47"/>
  <c r="AG14" i="47"/>
  <c r="AE14" i="47"/>
  <c r="AD14" i="47"/>
  <c r="AB14" i="47"/>
  <c r="Z14" i="47"/>
  <c r="Y14" i="47"/>
  <c r="W14" i="47"/>
  <c r="U14" i="47"/>
  <c r="T14" i="47"/>
  <c r="AL13" i="47"/>
  <c r="AJ13" i="47"/>
  <c r="AI13" i="47"/>
  <c r="AG13" i="47"/>
  <c r="AE13" i="47"/>
  <c r="AD13" i="47"/>
  <c r="AB13" i="47"/>
  <c r="Z13" i="47"/>
  <c r="Y13" i="47"/>
  <c r="W13" i="47"/>
  <c r="U13" i="47"/>
  <c r="T13" i="47"/>
  <c r="AL12" i="47"/>
  <c r="AJ12" i="47"/>
  <c r="AI12" i="47"/>
  <c r="AG12" i="47"/>
  <c r="AE12" i="47"/>
  <c r="AD12" i="47"/>
  <c r="AB12" i="47"/>
  <c r="Z12" i="47"/>
  <c r="Y12" i="47"/>
  <c r="W12" i="47"/>
  <c r="U12" i="47"/>
  <c r="T12" i="47"/>
  <c r="C4" i="47"/>
  <c r="A4" i="47"/>
  <c r="O1" i="47"/>
  <c r="V29" i="48" l="1"/>
  <c r="AF36" i="48"/>
  <c r="AH36" i="48" s="1"/>
  <c r="AK41" i="48"/>
  <c r="AM41" i="48" s="1"/>
  <c r="AA23" i="49"/>
  <c r="AF24" i="49"/>
  <c r="AH24" i="49" s="1"/>
  <c r="AF17" i="48"/>
  <c r="AH17" i="48" s="1"/>
  <c r="AF29" i="47"/>
  <c r="AH29" i="47" s="1"/>
  <c r="AK34" i="48"/>
  <c r="AM34" i="48" s="1"/>
  <c r="AF13" i="49"/>
  <c r="AH13" i="49" s="1"/>
  <c r="AF17" i="49"/>
  <c r="AH17" i="49" s="1"/>
  <c r="V20" i="52"/>
  <c r="AC20" i="52" s="1"/>
  <c r="AK18" i="48"/>
  <c r="AM18" i="48" s="1"/>
  <c r="AA25" i="48"/>
  <c r="AK13" i="47"/>
  <c r="AM13" i="47" s="1"/>
  <c r="AA13" i="47"/>
  <c r="AK15" i="47"/>
  <c r="AM15" i="47" s="1"/>
  <c r="AA26" i="47"/>
  <c r="AA28" i="47"/>
  <c r="AA30" i="47"/>
  <c r="AF12" i="48"/>
  <c r="AH12" i="48" s="1"/>
  <c r="P29" i="49"/>
  <c r="P27" i="50"/>
  <c r="P29" i="50"/>
  <c r="P31" i="50"/>
  <c r="AF41" i="50"/>
  <c r="AH41" i="50" s="1"/>
  <c r="AF17" i="47"/>
  <c r="AH17" i="47" s="1"/>
  <c r="P13" i="47"/>
  <c r="V13" i="48"/>
  <c r="AA37" i="48"/>
  <c r="P18" i="50"/>
  <c r="P25" i="52"/>
  <c r="P17" i="53"/>
  <c r="AF22" i="47"/>
  <c r="AH22" i="47" s="1"/>
  <c r="AK23" i="47"/>
  <c r="AM23" i="47" s="1"/>
  <c r="AF40" i="47"/>
  <c r="AH40" i="47" s="1"/>
  <c r="V24" i="48"/>
  <c r="V14" i="47"/>
  <c r="AC14" i="47" s="1"/>
  <c r="AA17" i="47"/>
  <c r="P20" i="47"/>
  <c r="AF21" i="47"/>
  <c r="AH21" i="47" s="1"/>
  <c r="P31" i="47"/>
  <c r="V35" i="47"/>
  <c r="AA36" i="47"/>
  <c r="AA13" i="48"/>
  <c r="P14" i="48"/>
  <c r="V21" i="48"/>
  <c r="AF27" i="48"/>
  <c r="AH27" i="48" s="1"/>
  <c r="AA31" i="48"/>
  <c r="V35" i="48"/>
  <c r="AF37" i="48"/>
  <c r="AH37" i="48" s="1"/>
  <c r="AK15" i="49"/>
  <c r="AM15" i="49" s="1"/>
  <c r="AK22" i="50"/>
  <c r="AM22" i="50" s="1"/>
  <c r="AA35" i="50"/>
  <c r="AK35" i="51"/>
  <c r="AM35" i="51" s="1"/>
  <c r="P39" i="51"/>
  <c r="P23" i="54"/>
  <c r="AF38" i="47"/>
  <c r="AH38" i="47" s="1"/>
  <c r="AA30" i="48"/>
  <c r="AA39" i="47"/>
  <c r="P17" i="47"/>
  <c r="AA12" i="47"/>
  <c r="P14" i="47"/>
  <c r="V21" i="47"/>
  <c r="P35" i="48"/>
  <c r="P13" i="50"/>
  <c r="AA27" i="51"/>
  <c r="AF32" i="51"/>
  <c r="AH32" i="51" s="1"/>
  <c r="AF34" i="51"/>
  <c r="AH34" i="51" s="1"/>
  <c r="AK35" i="52"/>
  <c r="AM35" i="52" s="1"/>
  <c r="P18" i="53"/>
  <c r="AF26" i="48"/>
  <c r="AH26" i="48" s="1"/>
  <c r="AF12" i="47"/>
  <c r="AH12" i="47" s="1"/>
  <c r="AA14" i="47"/>
  <c r="P37" i="47"/>
  <c r="V16" i="48"/>
  <c r="AC16" i="48" s="1"/>
  <c r="AF24" i="48"/>
  <c r="AH24" i="48" s="1"/>
  <c r="AF29" i="48"/>
  <c r="AH29" i="48" s="1"/>
  <c r="AA17" i="49"/>
  <c r="AK27" i="49"/>
  <c r="AM27" i="49" s="1"/>
  <c r="AF34" i="49"/>
  <c r="AH34" i="49" s="1"/>
  <c r="AA40" i="49"/>
  <c r="V26" i="51"/>
  <c r="AF30" i="52"/>
  <c r="AH30" i="52" s="1"/>
  <c r="AF32" i="52"/>
  <c r="AH32" i="52" s="1"/>
  <c r="AF34" i="52"/>
  <c r="AH34" i="52" s="1"/>
  <c r="AF36" i="52"/>
  <c r="AH36" i="52" s="1"/>
  <c r="X14" i="53"/>
  <c r="P24" i="53"/>
  <c r="P14" i="51"/>
  <c r="P17" i="51"/>
  <c r="AA22" i="51"/>
  <c r="P15" i="52"/>
  <c r="P23" i="52"/>
  <c r="V30" i="52"/>
  <c r="AA31" i="52"/>
  <c r="P27" i="53"/>
  <c r="P13" i="55"/>
  <c r="P25" i="55"/>
  <c r="AK15" i="53"/>
  <c r="AM15" i="53" s="1"/>
  <c r="V17" i="53"/>
  <c r="AF19" i="53"/>
  <c r="AH19" i="53" s="1"/>
  <c r="V24" i="53"/>
  <c r="AC24" i="53" s="1"/>
  <c r="V26" i="53"/>
  <c r="AC26" i="53" s="1"/>
  <c r="AA27" i="53"/>
  <c r="V31" i="53"/>
  <c r="AA32" i="53"/>
  <c r="AF37" i="53"/>
  <c r="AH37" i="53" s="1"/>
  <c r="AK14" i="54"/>
  <c r="AM14" i="54" s="1"/>
  <c r="AA19" i="54"/>
  <c r="AF22" i="54"/>
  <c r="AH22" i="54" s="1"/>
  <c r="AF26" i="54"/>
  <c r="AH26" i="54" s="1"/>
  <c r="AF35" i="54"/>
  <c r="AH35" i="54" s="1"/>
  <c r="V12" i="55"/>
  <c r="AA18" i="55"/>
  <c r="AF27" i="55"/>
  <c r="AH27" i="55" s="1"/>
  <c r="AF31" i="55"/>
  <c r="AH31" i="55" s="1"/>
  <c r="AK36" i="55"/>
  <c r="AM36" i="55" s="1"/>
  <c r="V15" i="57"/>
  <c r="AC15" i="57" s="1"/>
  <c r="V21" i="57"/>
  <c r="AK37" i="57"/>
  <c r="AM37" i="57" s="1"/>
  <c r="AA21" i="58"/>
  <c r="P26" i="58"/>
  <c r="AK40" i="58"/>
  <c r="AM40" i="58" s="1"/>
  <c r="AK13" i="48"/>
  <c r="AM13" i="48" s="1"/>
  <c r="P22" i="48"/>
  <c r="AF23" i="48"/>
  <c r="AH23" i="48" s="1"/>
  <c r="V26" i="48"/>
  <c r="AA39" i="48"/>
  <c r="AK18" i="49"/>
  <c r="AM18" i="49" s="1"/>
  <c r="AK20" i="49"/>
  <c r="AM20" i="49" s="1"/>
  <c r="AK34" i="49"/>
  <c r="AM34" i="49" s="1"/>
  <c r="AF36" i="49"/>
  <c r="AH36" i="49" s="1"/>
  <c r="P39" i="49"/>
  <c r="V12" i="50"/>
  <c r="AC12" i="50" s="1"/>
  <c r="AA15" i="50"/>
  <c r="AK19" i="50"/>
  <c r="AM19" i="50" s="1"/>
  <c r="AF25" i="50"/>
  <c r="AH25" i="50" s="1"/>
  <c r="AA26" i="50"/>
  <c r="V28" i="50"/>
  <c r="V34" i="50"/>
  <c r="AK34" i="50"/>
  <c r="AM34" i="50" s="1"/>
  <c r="AF38" i="50"/>
  <c r="AH38" i="50" s="1"/>
  <c r="P41" i="50"/>
  <c r="AK41" i="50"/>
  <c r="AM41" i="50" s="1"/>
  <c r="V16" i="51"/>
  <c r="AC16" i="51" s="1"/>
  <c r="AK16" i="51"/>
  <c r="AM16" i="51" s="1"/>
  <c r="V21" i="51"/>
  <c r="AC21" i="51" s="1"/>
  <c r="AK21" i="51"/>
  <c r="AM21" i="51" s="1"/>
  <c r="AF12" i="52"/>
  <c r="AH12" i="52" s="1"/>
  <c r="V17" i="52"/>
  <c r="AK23" i="52"/>
  <c r="AM23" i="52" s="1"/>
  <c r="AA24" i="52"/>
  <c r="AF27" i="52"/>
  <c r="AH27" i="52" s="1"/>
  <c r="AK28" i="52"/>
  <c r="AM28" i="52" s="1"/>
  <c r="V34" i="52"/>
  <c r="AA35" i="52"/>
  <c r="AF40" i="52"/>
  <c r="AH40" i="52" s="1"/>
  <c r="P14" i="53"/>
  <c r="AF18" i="53"/>
  <c r="AH18" i="53" s="1"/>
  <c r="AA22" i="53"/>
  <c r="V39" i="53"/>
  <c r="N39" i="53" s="1"/>
  <c r="V12" i="54"/>
  <c r="AC12" i="54" s="1"/>
  <c r="V15" i="54"/>
  <c r="P20" i="54"/>
  <c r="AK20" i="54"/>
  <c r="AM20" i="54" s="1"/>
  <c r="V22" i="54"/>
  <c r="V24" i="54"/>
  <c r="AA29" i="54"/>
  <c r="P35" i="54"/>
  <c r="P14" i="55"/>
  <c r="V35" i="55"/>
  <c r="AA36" i="55"/>
  <c r="AF39" i="55"/>
  <c r="AA13" i="57"/>
  <c r="AF14" i="57"/>
  <c r="AH14" i="57" s="1"/>
  <c r="AF16" i="57"/>
  <c r="AH16" i="57" s="1"/>
  <c r="AF27" i="57"/>
  <c r="AH27" i="57" s="1"/>
  <c r="AF31" i="57"/>
  <c r="AF40" i="57"/>
  <c r="AH40" i="57" s="1"/>
  <c r="AA18" i="58"/>
  <c r="P32" i="58"/>
  <c r="AA40" i="58"/>
  <c r="P40" i="54"/>
  <c r="P12" i="57"/>
  <c r="P13" i="57"/>
  <c r="P25" i="57"/>
  <c r="AK25" i="57"/>
  <c r="AM25" i="57" s="1"/>
  <c r="P27" i="57"/>
  <c r="AA32" i="49"/>
  <c r="AK36" i="49"/>
  <c r="AM36" i="49" s="1"/>
  <c r="AA39" i="49"/>
  <c r="AA41" i="49"/>
  <c r="AK14" i="50"/>
  <c r="AM14" i="50" s="1"/>
  <c r="V16" i="50"/>
  <c r="AC16" i="50" s="1"/>
  <c r="AA30" i="50"/>
  <c r="AA34" i="50"/>
  <c r="AK38" i="50"/>
  <c r="AM38" i="50" s="1"/>
  <c r="AA14" i="51"/>
  <c r="AF22" i="51"/>
  <c r="AH22" i="51" s="1"/>
  <c r="V25" i="51"/>
  <c r="AC25" i="51" s="1"/>
  <c r="AA30" i="51"/>
  <c r="AF31" i="51"/>
  <c r="AH31" i="51" s="1"/>
  <c r="AA13" i="52"/>
  <c r="P17" i="52"/>
  <c r="V21" i="52"/>
  <c r="AF31" i="52"/>
  <c r="AH31" i="52" s="1"/>
  <c r="AA32" i="52"/>
  <c r="V18" i="53"/>
  <c r="AC18" i="53" s="1"/>
  <c r="AK19" i="53"/>
  <c r="AM19" i="53" s="1"/>
  <c r="P21" i="53"/>
  <c r="V23" i="53"/>
  <c r="V25" i="53"/>
  <c r="AA35" i="53"/>
  <c r="V41" i="53"/>
  <c r="AA42" i="53"/>
  <c r="AA13" i="54"/>
  <c r="P16" i="54"/>
  <c r="V17" i="54"/>
  <c r="AA33" i="54"/>
  <c r="AA40" i="54"/>
  <c r="AA22" i="55"/>
  <c r="AF23" i="55"/>
  <c r="AH23" i="55" s="1"/>
  <c r="AA29" i="55"/>
  <c r="AF30" i="55"/>
  <c r="AH30" i="55" s="1"/>
  <c r="AA33" i="55"/>
  <c r="AF34" i="55"/>
  <c r="AH34" i="55" s="1"/>
  <c r="V41" i="55"/>
  <c r="V18" i="57"/>
  <c r="AC18" i="57" s="1"/>
  <c r="V20" i="57"/>
  <c r="AA21" i="57"/>
  <c r="V33" i="57"/>
  <c r="AA34" i="57"/>
  <c r="AK12" i="58"/>
  <c r="AM12" i="58" s="1"/>
  <c r="AK17" i="58"/>
  <c r="AM17" i="58" s="1"/>
  <c r="AA22" i="58"/>
  <c r="P24" i="58"/>
  <c r="AA27" i="58"/>
  <c r="AF33" i="58"/>
  <c r="AH33" i="58" s="1"/>
  <c r="V36" i="58"/>
  <c r="N36" i="58" s="1"/>
  <c r="AK28" i="49"/>
  <c r="AM28" i="49" s="1"/>
  <c r="AK31" i="49"/>
  <c r="AM31" i="49" s="1"/>
  <c r="AK33" i="49"/>
  <c r="AM33" i="49" s="1"/>
  <c r="P12" i="50"/>
  <c r="AA14" i="50"/>
  <c r="AF15" i="50"/>
  <c r="AH15" i="50" s="1"/>
  <c r="V18" i="50"/>
  <c r="AC18" i="50" s="1"/>
  <c r="AA25" i="50"/>
  <c r="V31" i="50"/>
  <c r="V35" i="50"/>
  <c r="AA36" i="50"/>
  <c r="P40" i="50"/>
  <c r="V42" i="50"/>
  <c r="V15" i="51"/>
  <c r="V20" i="51"/>
  <c r="P24" i="51"/>
  <c r="P27" i="51"/>
  <c r="AK27" i="51"/>
  <c r="AM27" i="51" s="1"/>
  <c r="AF28" i="51"/>
  <c r="AH28" i="51" s="1"/>
  <c r="AF35" i="51"/>
  <c r="AH35" i="51" s="1"/>
  <c r="AA36" i="51"/>
  <c r="AF37" i="51"/>
  <c r="AH37" i="51" s="1"/>
  <c r="P12" i="52"/>
  <c r="AA15" i="52"/>
  <c r="P21" i="52"/>
  <c r="AF23" i="52"/>
  <c r="AH23" i="52" s="1"/>
  <c r="AA38" i="52"/>
  <c r="V15" i="53"/>
  <c r="AA16" i="53"/>
  <c r="P22" i="53"/>
  <c r="AF24" i="53"/>
  <c r="AH24" i="53" s="1"/>
  <c r="AK27" i="53"/>
  <c r="AM27" i="53" s="1"/>
  <c r="AA30" i="53"/>
  <c r="AK32" i="53"/>
  <c r="AM32" i="53" s="1"/>
  <c r="P22" i="54"/>
  <c r="V23" i="54"/>
  <c r="AA28" i="54"/>
  <c r="P34" i="54"/>
  <c r="P15" i="55"/>
  <c r="AF40" i="55"/>
  <c r="AH40" i="55" s="1"/>
  <c r="AA41" i="55"/>
  <c r="AF15" i="57"/>
  <c r="AH15" i="57" s="1"/>
  <c r="P20" i="57"/>
  <c r="P23" i="57"/>
  <c r="V24" i="57"/>
  <c r="AF30" i="57"/>
  <c r="AH30" i="57" s="1"/>
  <c r="AK35" i="57"/>
  <c r="AM35" i="57" s="1"/>
  <c r="AF41" i="57"/>
  <c r="AF13" i="58"/>
  <c r="AH13" i="58" s="1"/>
  <c r="AA24" i="58"/>
  <c r="AF25" i="58"/>
  <c r="AH25" i="58" s="1"/>
  <c r="V28" i="58"/>
  <c r="V38" i="58"/>
  <c r="AC26" i="47"/>
  <c r="X26" i="47"/>
  <c r="AO26" i="47" s="1"/>
  <c r="V19" i="47"/>
  <c r="AC19" i="47" s="1"/>
  <c r="AA22" i="47"/>
  <c r="AF31" i="47"/>
  <c r="AH31" i="47" s="1"/>
  <c r="P35" i="47"/>
  <c r="AA37" i="47"/>
  <c r="AA17" i="48"/>
  <c r="AF18" i="48"/>
  <c r="AH18" i="48" s="1"/>
  <c r="AK19" i="48"/>
  <c r="AM19" i="48" s="1"/>
  <c r="AK22" i="48"/>
  <c r="AM22" i="48" s="1"/>
  <c r="AK23" i="48"/>
  <c r="AM23" i="48" s="1"/>
  <c r="AF12" i="49"/>
  <c r="AH12" i="49" s="1"/>
  <c r="AF15" i="49"/>
  <c r="AH15" i="49" s="1"/>
  <c r="AK23" i="50"/>
  <c r="AM23" i="50" s="1"/>
  <c r="P12" i="47"/>
  <c r="AA16" i="47"/>
  <c r="AK17" i="47"/>
  <c r="AM17" i="47" s="1"/>
  <c r="AK18" i="47"/>
  <c r="AM18" i="47" s="1"/>
  <c r="V22" i="47"/>
  <c r="AF25" i="47"/>
  <c r="AH25" i="47" s="1"/>
  <c r="AF26" i="47"/>
  <c r="AH26" i="47" s="1"/>
  <c r="P29" i="47"/>
  <c r="AA31" i="47"/>
  <c r="AF33" i="47"/>
  <c r="AH33" i="47" s="1"/>
  <c r="AF39" i="47"/>
  <c r="AH39" i="47" s="1"/>
  <c r="P13" i="48"/>
  <c r="AA14" i="48"/>
  <c r="AF15" i="48"/>
  <c r="AH15" i="48" s="1"/>
  <c r="P21" i="48"/>
  <c r="AF22" i="48"/>
  <c r="AH22" i="48" s="1"/>
  <c r="P26" i="48"/>
  <c r="AK26" i="48"/>
  <c r="AM26" i="48" s="1"/>
  <c r="AA29" i="48"/>
  <c r="AF30" i="48"/>
  <c r="AH30" i="48" s="1"/>
  <c r="V34" i="48"/>
  <c r="X34" i="48" s="1"/>
  <c r="AA34" i="48"/>
  <c r="AK37" i="48"/>
  <c r="AM37" i="48" s="1"/>
  <c r="V39" i="48"/>
  <c r="AC39" i="48" s="1"/>
  <c r="AA40" i="48"/>
  <c r="AA41" i="48"/>
  <c r="AK13" i="49"/>
  <c r="AM13" i="49" s="1"/>
  <c r="AF23" i="50"/>
  <c r="AH23" i="50" s="1"/>
  <c r="AF13" i="47"/>
  <c r="AH13" i="47" s="1"/>
  <c r="AF14" i="47"/>
  <c r="AH14" i="47" s="1"/>
  <c r="AK25" i="47"/>
  <c r="AM25" i="47" s="1"/>
  <c r="AK26" i="47"/>
  <c r="AM26" i="47" s="1"/>
  <c r="AK39" i="47"/>
  <c r="AM39" i="47" s="1"/>
  <c r="P16" i="48"/>
  <c r="AF34" i="48"/>
  <c r="AH34" i="48" s="1"/>
  <c r="AF40" i="48"/>
  <c r="AH40" i="48" s="1"/>
  <c r="P14" i="49"/>
  <c r="AF16" i="49"/>
  <c r="AH16" i="49" s="1"/>
  <c r="AF25" i="49"/>
  <c r="AH25" i="49" s="1"/>
  <c r="P27" i="47"/>
  <c r="P20" i="48"/>
  <c r="P29" i="48"/>
  <c r="V31" i="48"/>
  <c r="P12" i="49"/>
  <c r="V30" i="49"/>
  <c r="AC30" i="49" s="1"/>
  <c r="V41" i="49"/>
  <c r="AC41" i="49" s="1"/>
  <c r="V24" i="50"/>
  <c r="AC24" i="50" s="1"/>
  <c r="AF30" i="50"/>
  <c r="AH30" i="50" s="1"/>
  <c r="P34" i="50"/>
  <c r="AF39" i="50"/>
  <c r="AH39" i="50" s="1"/>
  <c r="P19" i="51"/>
  <c r="AF20" i="51"/>
  <c r="AH20" i="51" s="1"/>
  <c r="P33" i="51"/>
  <c r="AK33" i="51"/>
  <c r="AM33" i="51" s="1"/>
  <c r="AA35" i="51"/>
  <c r="AF38" i="51"/>
  <c r="AH38" i="51" s="1"/>
  <c r="P18" i="52"/>
  <c r="AK21" i="52"/>
  <c r="AM21" i="52" s="1"/>
  <c r="P24" i="52"/>
  <c r="V25" i="52"/>
  <c r="V26" i="52"/>
  <c r="P30" i="52"/>
  <c r="AK33" i="52"/>
  <c r="AM33" i="52" s="1"/>
  <c r="AA37" i="52"/>
  <c r="P39" i="52"/>
  <c r="AK23" i="53"/>
  <c r="AM23" i="53" s="1"/>
  <c r="P12" i="54"/>
  <c r="P29" i="54"/>
  <c r="AA31" i="54"/>
  <c r="AA32" i="54"/>
  <c r="AF28" i="55"/>
  <c r="AH28" i="55" s="1"/>
  <c r="AF29" i="55"/>
  <c r="AH29" i="55" s="1"/>
  <c r="AK12" i="47"/>
  <c r="AM12" i="47" s="1"/>
  <c r="AK14" i="47"/>
  <c r="AM14" i="47" s="1"/>
  <c r="P15" i="47"/>
  <c r="AF19" i="47"/>
  <c r="AH19" i="47" s="1"/>
  <c r="AA21" i="47"/>
  <c r="P22" i="47"/>
  <c r="P26" i="47"/>
  <c r="AK27" i="47"/>
  <c r="AM27" i="47" s="1"/>
  <c r="AK29" i="47"/>
  <c r="AM29" i="47" s="1"/>
  <c r="AK31" i="47"/>
  <c r="AM31" i="47" s="1"/>
  <c r="V33" i="47"/>
  <c r="X33" i="47" s="1"/>
  <c r="AF34" i="47"/>
  <c r="AH34" i="47" s="1"/>
  <c r="AK35" i="47"/>
  <c r="AM35" i="47" s="1"/>
  <c r="V37" i="47"/>
  <c r="V39" i="47"/>
  <c r="N39" i="47" s="1"/>
  <c r="V12" i="48"/>
  <c r="AC12" i="48" s="1"/>
  <c r="P12" i="48"/>
  <c r="V14" i="48"/>
  <c r="AC14" i="48" s="1"/>
  <c r="P15" i="48"/>
  <c r="V17" i="48"/>
  <c r="AA18" i="48"/>
  <c r="P18" i="48"/>
  <c r="AF19" i="48"/>
  <c r="AH19" i="48" s="1"/>
  <c r="AK24" i="48"/>
  <c r="AM24" i="48" s="1"/>
  <c r="AK30" i="48"/>
  <c r="AM30" i="48" s="1"/>
  <c r="P31" i="48"/>
  <c r="P33" i="48"/>
  <c r="AK35" i="48"/>
  <c r="AM35" i="48" s="1"/>
  <c r="V37" i="48"/>
  <c r="P39" i="48"/>
  <c r="AF41" i="48"/>
  <c r="AH41" i="48" s="1"/>
  <c r="AK12" i="49"/>
  <c r="AM12" i="49" s="1"/>
  <c r="AA13" i="49"/>
  <c r="AK14" i="49"/>
  <c r="AM14" i="49" s="1"/>
  <c r="V15" i="49"/>
  <c r="AA15" i="49"/>
  <c r="AK16" i="49"/>
  <c r="AM16" i="49" s="1"/>
  <c r="AA19" i="49"/>
  <c r="V23" i="49"/>
  <c r="AC23" i="49" s="1"/>
  <c r="P23" i="49"/>
  <c r="AK25" i="49"/>
  <c r="AM25" i="49" s="1"/>
  <c r="AK26" i="49"/>
  <c r="AM26" i="49" s="1"/>
  <c r="AK29" i="49"/>
  <c r="AM29" i="49" s="1"/>
  <c r="AF32" i="49"/>
  <c r="AH32" i="49" s="1"/>
  <c r="P33" i="49"/>
  <c r="V34" i="49"/>
  <c r="X34" i="49" s="1"/>
  <c r="AF35" i="49"/>
  <c r="AH35" i="49" s="1"/>
  <c r="P40" i="49"/>
  <c r="P41" i="49"/>
  <c r="AK12" i="50"/>
  <c r="AM12" i="50" s="1"/>
  <c r="AA13" i="50"/>
  <c r="P20" i="50"/>
  <c r="V22" i="50"/>
  <c r="AC22" i="50" s="1"/>
  <c r="P24" i="50"/>
  <c r="V25" i="50"/>
  <c r="X25" i="50" s="1"/>
  <c r="AA27" i="50"/>
  <c r="AF33" i="50"/>
  <c r="AH33" i="50" s="1"/>
  <c r="P37" i="50"/>
  <c r="P38" i="50"/>
  <c r="AA39" i="50"/>
  <c r="P18" i="51"/>
  <c r="AA24" i="51"/>
  <c r="P26" i="51"/>
  <c r="P31" i="51"/>
  <c r="AA38" i="51"/>
  <c r="AA12" i="52"/>
  <c r="AF17" i="52"/>
  <c r="AH17" i="52" s="1"/>
  <c r="AF21" i="52"/>
  <c r="AH21" i="52" s="1"/>
  <c r="AK25" i="52"/>
  <c r="AM25" i="52" s="1"/>
  <c r="AF39" i="52"/>
  <c r="AH39" i="52" s="1"/>
  <c r="V12" i="53"/>
  <c r="AC12" i="53" s="1"/>
  <c r="P13" i="53"/>
  <c r="P25" i="53"/>
  <c r="AK25" i="53"/>
  <c r="AM25" i="53" s="1"/>
  <c r="AK26" i="53"/>
  <c r="AM26" i="53" s="1"/>
  <c r="P31" i="53"/>
  <c r="AK33" i="53"/>
  <c r="AM33" i="53" s="1"/>
  <c r="P35" i="53"/>
  <c r="AK35" i="53"/>
  <c r="AM35" i="53" s="1"/>
  <c r="V37" i="53"/>
  <c r="N37" i="53" s="1"/>
  <c r="V27" i="49"/>
  <c r="P35" i="49"/>
  <c r="P36" i="49"/>
  <c r="AA37" i="49"/>
  <c r="AF13" i="50"/>
  <c r="AH13" i="50" s="1"/>
  <c r="P16" i="50"/>
  <c r="AF18" i="50"/>
  <c r="AH18" i="50" s="1"/>
  <c r="P26" i="50"/>
  <c r="P28" i="50"/>
  <c r="P34" i="51"/>
  <c r="AK17" i="52"/>
  <c r="AM17" i="52" s="1"/>
  <c r="P22" i="52"/>
  <c r="P34" i="52"/>
  <c r="V35" i="52"/>
  <c r="N35" i="52" s="1"/>
  <c r="AA36" i="52"/>
  <c r="P23" i="53"/>
  <c r="V13" i="47"/>
  <c r="AC13" i="47" s="1"/>
  <c r="AA15" i="47"/>
  <c r="P16" i="47"/>
  <c r="V17" i="47"/>
  <c r="AC17" i="47" s="1"/>
  <c r="P18" i="47"/>
  <c r="AK20" i="47"/>
  <c r="AM20" i="47" s="1"/>
  <c r="AA24" i="47"/>
  <c r="N24" i="47" s="1"/>
  <c r="AA27" i="47"/>
  <c r="AF27" i="47"/>
  <c r="AH27" i="47" s="1"/>
  <c r="V29" i="47"/>
  <c r="AC29" i="47" s="1"/>
  <c r="V31" i="47"/>
  <c r="N31" i="47" s="1"/>
  <c r="P33" i="47"/>
  <c r="AF35" i="47"/>
  <c r="AH35" i="47" s="1"/>
  <c r="AF13" i="48"/>
  <c r="AH13" i="48" s="1"/>
  <c r="V15" i="48"/>
  <c r="X15" i="48" s="1"/>
  <c r="AF16" i="48"/>
  <c r="AH16" i="48" s="1"/>
  <c r="V18" i="48"/>
  <c r="P19" i="48"/>
  <c r="AK21" i="48"/>
  <c r="AM21" i="48" s="1"/>
  <c r="V22" i="48"/>
  <c r="P23" i="48"/>
  <c r="P24" i="48"/>
  <c r="P25" i="48"/>
  <c r="AA28" i="48"/>
  <c r="AK29" i="48"/>
  <c r="AM29" i="48" s="1"/>
  <c r="P30" i="48"/>
  <c r="AA32" i="48"/>
  <c r="AF33" i="48"/>
  <c r="AH33" i="48" s="1"/>
  <c r="AF35" i="48"/>
  <c r="AH35" i="48" s="1"/>
  <c r="P37" i="48"/>
  <c r="AF38" i="48"/>
  <c r="AH38" i="48" s="1"/>
  <c r="AK39" i="48"/>
  <c r="AM39" i="48" s="1"/>
  <c r="V41" i="48"/>
  <c r="AF42" i="48"/>
  <c r="AH42" i="48" s="1"/>
  <c r="V12" i="49"/>
  <c r="AA12" i="49"/>
  <c r="V13" i="49"/>
  <c r="AC13" i="49" s="1"/>
  <c r="P13" i="49"/>
  <c r="AA14" i="49"/>
  <c r="P15" i="49"/>
  <c r="AK17" i="49"/>
  <c r="AM17" i="49" s="1"/>
  <c r="V19" i="49"/>
  <c r="N19" i="49" s="1"/>
  <c r="P19" i="49"/>
  <c r="AK21" i="49"/>
  <c r="AM21" i="49" s="1"/>
  <c r="AK22" i="49"/>
  <c r="AM22" i="49" s="1"/>
  <c r="AA25" i="49"/>
  <c r="AF26" i="49"/>
  <c r="AH26" i="49" s="1"/>
  <c r="AA30" i="49"/>
  <c r="AF30" i="49"/>
  <c r="AH30" i="49" s="1"/>
  <c r="V32" i="49"/>
  <c r="AC32" i="49" s="1"/>
  <c r="P34" i="49"/>
  <c r="AA35" i="49"/>
  <c r="P37" i="49"/>
  <c r="P38" i="49"/>
  <c r="AK38" i="49"/>
  <c r="AM38" i="49" s="1"/>
  <c r="V39" i="49"/>
  <c r="AF40" i="49"/>
  <c r="AH40" i="49" s="1"/>
  <c r="AA17" i="50"/>
  <c r="AA20" i="50"/>
  <c r="AK20" i="50"/>
  <c r="AM20" i="50" s="1"/>
  <c r="AK21" i="50"/>
  <c r="AM21" i="50" s="1"/>
  <c r="V30" i="50"/>
  <c r="AC30" i="50" s="1"/>
  <c r="V32" i="50"/>
  <c r="AC32" i="50" s="1"/>
  <c r="AA33" i="50"/>
  <c r="AF36" i="50"/>
  <c r="AH36" i="50" s="1"/>
  <c r="AK40" i="50"/>
  <c r="AM40" i="50" s="1"/>
  <c r="AA13" i="51"/>
  <c r="P21" i="51"/>
  <c r="P23" i="51"/>
  <c r="AA29" i="51"/>
  <c r="AF30" i="51"/>
  <c r="AH30" i="51" s="1"/>
  <c r="P36" i="51"/>
  <c r="P41" i="51"/>
  <c r="AK41" i="51"/>
  <c r="AM41" i="51" s="1"/>
  <c r="V12" i="52"/>
  <c r="X12" i="52" s="1"/>
  <c r="AA16" i="52"/>
  <c r="P16" i="52"/>
  <c r="AA17" i="52"/>
  <c r="AA20" i="52"/>
  <c r="P20" i="52"/>
  <c r="AA21" i="52"/>
  <c r="AF25" i="52"/>
  <c r="AH25" i="52" s="1"/>
  <c r="P37" i="52"/>
  <c r="AA39" i="52"/>
  <c r="AF41" i="52"/>
  <c r="P19" i="53"/>
  <c r="AA20" i="53"/>
  <c r="AA24" i="53"/>
  <c r="AF20" i="54"/>
  <c r="AH20" i="54" s="1"/>
  <c r="P21" i="54"/>
  <c r="P24" i="54"/>
  <c r="V25" i="54"/>
  <c r="P37" i="57"/>
  <c r="AA38" i="57"/>
  <c r="AA39" i="57"/>
  <c r="AK19" i="49"/>
  <c r="AM19" i="49" s="1"/>
  <c r="V21" i="49"/>
  <c r="P21" i="49"/>
  <c r="AK23" i="49"/>
  <c r="AM23" i="49" s="1"/>
  <c r="V25" i="49"/>
  <c r="P25" i="49"/>
  <c r="P27" i="49"/>
  <c r="AF29" i="49"/>
  <c r="AH29" i="49" s="1"/>
  <c r="P30" i="49"/>
  <c r="AK30" i="49"/>
  <c r="AM30" i="49" s="1"/>
  <c r="AF31" i="49"/>
  <c r="AH31" i="49" s="1"/>
  <c r="P32" i="49"/>
  <c r="AK32" i="49"/>
  <c r="AM32" i="49" s="1"/>
  <c r="AF33" i="49"/>
  <c r="AH33" i="49" s="1"/>
  <c r="V35" i="49"/>
  <c r="X35" i="49" s="1"/>
  <c r="V37" i="49"/>
  <c r="AC37" i="49" s="1"/>
  <c r="AF38" i="49"/>
  <c r="AH38" i="49" s="1"/>
  <c r="V40" i="49"/>
  <c r="AF12" i="50"/>
  <c r="AH12" i="50" s="1"/>
  <c r="V13" i="50"/>
  <c r="AC13" i="50" s="1"/>
  <c r="AA16" i="50"/>
  <c r="AK16" i="50"/>
  <c r="AA19" i="50"/>
  <c r="V20" i="50"/>
  <c r="AC20" i="50" s="1"/>
  <c r="P22" i="50"/>
  <c r="AA24" i="50"/>
  <c r="AK24" i="50"/>
  <c r="AM24" i="50" s="1"/>
  <c r="P25" i="50"/>
  <c r="V27" i="50"/>
  <c r="AK27" i="50"/>
  <c r="AM27" i="50" s="1"/>
  <c r="AK28" i="50"/>
  <c r="AM28" i="50" s="1"/>
  <c r="AF29" i="50"/>
  <c r="AH29" i="50" s="1"/>
  <c r="AF31" i="50"/>
  <c r="AH31" i="50" s="1"/>
  <c r="P32" i="50"/>
  <c r="AK32" i="50"/>
  <c r="AM32" i="50" s="1"/>
  <c r="V33" i="50"/>
  <c r="X33" i="50" s="1"/>
  <c r="AF34" i="50"/>
  <c r="AH34" i="50" s="1"/>
  <c r="P35" i="50"/>
  <c r="AK35" i="50"/>
  <c r="AM35" i="50" s="1"/>
  <c r="V36" i="50"/>
  <c r="X36" i="50" s="1"/>
  <c r="AF37" i="50"/>
  <c r="AH37" i="50" s="1"/>
  <c r="V39" i="50"/>
  <c r="AF40" i="50"/>
  <c r="AH40" i="50" s="1"/>
  <c r="P42" i="50"/>
  <c r="AK42" i="50"/>
  <c r="AM42" i="50" s="1"/>
  <c r="AA12" i="51"/>
  <c r="V13" i="51"/>
  <c r="X13" i="51" s="1"/>
  <c r="AK13" i="51"/>
  <c r="AM13" i="51" s="1"/>
  <c r="AA17" i="51"/>
  <c r="V19" i="51"/>
  <c r="AA20" i="51"/>
  <c r="P20" i="51"/>
  <c r="V22" i="51"/>
  <c r="V24" i="51"/>
  <c r="P25" i="51"/>
  <c r="AA28" i="51"/>
  <c r="V29" i="51"/>
  <c r="P32" i="51"/>
  <c r="AF33" i="51"/>
  <c r="AH33" i="51" s="1"/>
  <c r="P37" i="51"/>
  <c r="P40" i="51"/>
  <c r="AF41" i="51"/>
  <c r="AH41" i="51" s="1"/>
  <c r="AF13" i="52"/>
  <c r="AH13" i="52" s="1"/>
  <c r="P13" i="52"/>
  <c r="AF14" i="52"/>
  <c r="AH14" i="52" s="1"/>
  <c r="AK14" i="52"/>
  <c r="AM14" i="52" s="1"/>
  <c r="AF18" i="52"/>
  <c r="AH18" i="52" s="1"/>
  <c r="AK18" i="52"/>
  <c r="AM18" i="52" s="1"/>
  <c r="AF19" i="52"/>
  <c r="AH19" i="52" s="1"/>
  <c r="AF22" i="52"/>
  <c r="AH22" i="52" s="1"/>
  <c r="AK22" i="52"/>
  <c r="AM22" i="52" s="1"/>
  <c r="AA29" i="52"/>
  <c r="AF29" i="52"/>
  <c r="AH29" i="52" s="1"/>
  <c r="AK30" i="52"/>
  <c r="AM30" i="52" s="1"/>
  <c r="AA33" i="52"/>
  <c r="AF33" i="52"/>
  <c r="AH33" i="52" s="1"/>
  <c r="P35" i="52"/>
  <c r="AK37" i="52"/>
  <c r="AM37" i="52" s="1"/>
  <c r="AK39" i="52"/>
  <c r="AM39" i="52" s="1"/>
  <c r="V41" i="52"/>
  <c r="AC41" i="52" s="1"/>
  <c r="AF42" i="52"/>
  <c r="AH42" i="52" s="1"/>
  <c r="P12" i="53"/>
  <c r="AA13" i="53"/>
  <c r="AK13" i="53"/>
  <c r="AM13" i="53" s="1"/>
  <c r="AA14" i="53"/>
  <c r="AK14" i="53"/>
  <c r="AM14" i="53" s="1"/>
  <c r="P15" i="53"/>
  <c r="V16" i="53"/>
  <c r="AK16" i="53"/>
  <c r="AM16" i="53" s="1"/>
  <c r="AA17" i="53"/>
  <c r="AA19" i="53"/>
  <c r="N19" i="53" s="1"/>
  <c r="V20" i="53"/>
  <c r="AA21" i="53"/>
  <c r="AF26" i="53"/>
  <c r="AH26" i="53" s="1"/>
  <c r="P28" i="53"/>
  <c r="AF30" i="53"/>
  <c r="AH30" i="53" s="1"/>
  <c r="AF33" i="53"/>
  <c r="AH33" i="53" s="1"/>
  <c r="AA34" i="53"/>
  <c r="AF34" i="53"/>
  <c r="AH34" i="53" s="1"/>
  <c r="AA38" i="53"/>
  <c r="P41" i="53"/>
  <c r="AA17" i="54"/>
  <c r="AK18" i="54"/>
  <c r="AM18" i="54" s="1"/>
  <c r="P27" i="54"/>
  <c r="AK17" i="55"/>
  <c r="AM17" i="55" s="1"/>
  <c r="AK19" i="55"/>
  <c r="AM19" i="55" s="1"/>
  <c r="AA23" i="55"/>
  <c r="AK24" i="55"/>
  <c r="AM24" i="55" s="1"/>
  <c r="AF25" i="57"/>
  <c r="AH25" i="57" s="1"/>
  <c r="P26" i="57"/>
  <c r="AA31" i="57"/>
  <c r="AA32" i="57"/>
  <c r="P30" i="50"/>
  <c r="AK30" i="50"/>
  <c r="AM30" i="50" s="1"/>
  <c r="P33" i="50"/>
  <c r="AK33" i="50"/>
  <c r="AM33" i="50" s="1"/>
  <c r="P36" i="50"/>
  <c r="AK36" i="50"/>
  <c r="AM36" i="50" s="1"/>
  <c r="P39" i="50"/>
  <c r="AK39" i="50"/>
  <c r="AM39" i="50" s="1"/>
  <c r="AK12" i="51"/>
  <c r="AM12" i="51" s="1"/>
  <c r="P16" i="51"/>
  <c r="AK17" i="51"/>
  <c r="AM17" i="51" s="1"/>
  <c r="P35" i="51"/>
  <c r="AK12" i="52"/>
  <c r="AM12" i="52" s="1"/>
  <c r="V14" i="52"/>
  <c r="N14" i="52" s="1"/>
  <c r="V18" i="52"/>
  <c r="X18" i="52" s="1"/>
  <c r="V22" i="52"/>
  <c r="P26" i="52"/>
  <c r="V37" i="52"/>
  <c r="N37" i="52" s="1"/>
  <c r="V39" i="52"/>
  <c r="X39" i="52" s="1"/>
  <c r="P41" i="52"/>
  <c r="AA12" i="53"/>
  <c r="AA15" i="53"/>
  <c r="N15" i="53" s="1"/>
  <c r="P16" i="53"/>
  <c r="AK17" i="53"/>
  <c r="AM17" i="53" s="1"/>
  <c r="V14" i="54"/>
  <c r="AC14" i="54" s="1"/>
  <c r="V13" i="57"/>
  <c r="X13" i="57" s="1"/>
  <c r="P22" i="58"/>
  <c r="P28" i="58"/>
  <c r="P29" i="58"/>
  <c r="AF31" i="58"/>
  <c r="AH31" i="58" s="1"/>
  <c r="AA35" i="58"/>
  <c r="P38" i="58"/>
  <c r="AK38" i="58"/>
  <c r="AM38" i="58" s="1"/>
  <c r="V40" i="58"/>
  <c r="AC40" i="58" s="1"/>
  <c r="AA41" i="58"/>
  <c r="AA26" i="53"/>
  <c r="P26" i="53"/>
  <c r="V27" i="53"/>
  <c r="X27" i="53" s="1"/>
  <c r="AK28" i="53"/>
  <c r="AM28" i="53" s="1"/>
  <c r="V34" i="53"/>
  <c r="AF35" i="53"/>
  <c r="AH35" i="53" s="1"/>
  <c r="P37" i="53"/>
  <c r="AF38" i="53"/>
  <c r="AH38" i="53" s="1"/>
  <c r="P39" i="53"/>
  <c r="AF40" i="53"/>
  <c r="AH40" i="53" s="1"/>
  <c r="AK41" i="53"/>
  <c r="AM41" i="53" s="1"/>
  <c r="P14" i="54"/>
  <c r="AA15" i="54"/>
  <c r="AK16" i="54"/>
  <c r="AM16" i="54" s="1"/>
  <c r="AF18" i="54"/>
  <c r="AH18" i="54" s="1"/>
  <c r="P19" i="54"/>
  <c r="AA20" i="54"/>
  <c r="AA23" i="54"/>
  <c r="AK24" i="54"/>
  <c r="AM24" i="54" s="1"/>
  <c r="AK27" i="54"/>
  <c r="AM27" i="54" s="1"/>
  <c r="P28" i="54"/>
  <c r="AF29" i="54"/>
  <c r="AH29" i="54" s="1"/>
  <c r="AA34" i="54"/>
  <c r="AF39" i="54"/>
  <c r="AH39" i="54" s="1"/>
  <c r="P22" i="55"/>
  <c r="V23" i="55"/>
  <c r="X23" i="55" s="1"/>
  <c r="V27" i="55"/>
  <c r="AC27" i="55" s="1"/>
  <c r="AA28" i="55"/>
  <c r="AF32" i="55"/>
  <c r="AH32" i="55" s="1"/>
  <c r="AF33" i="55"/>
  <c r="AH33" i="55" s="1"/>
  <c r="AK37" i="55"/>
  <c r="AM37" i="55" s="1"/>
  <c r="AF12" i="57"/>
  <c r="AH12" i="57" s="1"/>
  <c r="V14" i="57"/>
  <c r="AC14" i="57" s="1"/>
  <c r="P18" i="57"/>
  <c r="AA20" i="57"/>
  <c r="N20" i="57" s="1"/>
  <c r="AA22" i="57"/>
  <c r="AK23" i="57"/>
  <c r="AM23" i="57" s="1"/>
  <c r="P29" i="57"/>
  <c r="AF35" i="57"/>
  <c r="AH35" i="57" s="1"/>
  <c r="AF42" i="57"/>
  <c r="AH42" i="57" s="1"/>
  <c r="AF12" i="58"/>
  <c r="AH12" i="58" s="1"/>
  <c r="P18" i="58"/>
  <c r="AK18" i="58"/>
  <c r="AM18" i="58" s="1"/>
  <c r="P19" i="58"/>
  <c r="AF21" i="58"/>
  <c r="AH21" i="58" s="1"/>
  <c r="P25" i="58"/>
  <c r="AF27" i="58"/>
  <c r="AH27" i="58" s="1"/>
  <c r="AA32" i="58"/>
  <c r="AF37" i="58"/>
  <c r="AH37" i="58" s="1"/>
  <c r="P20" i="53"/>
  <c r="V21" i="53"/>
  <c r="X21" i="53" s="1"/>
  <c r="AK21" i="53"/>
  <c r="AM21" i="53" s="1"/>
  <c r="AF28" i="53"/>
  <c r="AH28" i="53" s="1"/>
  <c r="AA29" i="53"/>
  <c r="AF31" i="53"/>
  <c r="AH31" i="53" s="1"/>
  <c r="V35" i="53"/>
  <c r="X35" i="53" s="1"/>
  <c r="AF36" i="53"/>
  <c r="AH36" i="53" s="1"/>
  <c r="AF41" i="53"/>
  <c r="AF12" i="54"/>
  <c r="AH12" i="54" s="1"/>
  <c r="AF13" i="54"/>
  <c r="AH13" i="54" s="1"/>
  <c r="P15" i="54"/>
  <c r="AF16" i="54"/>
  <c r="AH16" i="54" s="1"/>
  <c r="P17" i="54"/>
  <c r="AA18" i="54"/>
  <c r="AA21" i="54"/>
  <c r="AK22" i="54"/>
  <c r="AM22" i="54" s="1"/>
  <c r="AF24" i="54"/>
  <c r="AH24" i="54" s="1"/>
  <c r="P25" i="54"/>
  <c r="P26" i="54"/>
  <c r="AF27" i="54"/>
  <c r="AH27" i="54" s="1"/>
  <c r="P32" i="54"/>
  <c r="P37" i="54"/>
  <c r="AA39" i="54"/>
  <c r="V13" i="55"/>
  <c r="AC13" i="55" s="1"/>
  <c r="AA20" i="55"/>
  <c r="P21" i="55"/>
  <c r="P24" i="55"/>
  <c r="AK26" i="55"/>
  <c r="AM26" i="55" s="1"/>
  <c r="V31" i="55"/>
  <c r="X31" i="55" s="1"/>
  <c r="AA32" i="55"/>
  <c r="AF36" i="55"/>
  <c r="AH36" i="55" s="1"/>
  <c r="AF37" i="55"/>
  <c r="AH37" i="55" s="1"/>
  <c r="P41" i="55"/>
  <c r="AK41" i="55"/>
  <c r="AM41" i="55" s="1"/>
  <c r="AA12" i="57"/>
  <c r="P15" i="57"/>
  <c r="AF17" i="57"/>
  <c r="AH17" i="57" s="1"/>
  <c r="V19" i="57"/>
  <c r="AC19" i="57" s="1"/>
  <c r="P21" i="57"/>
  <c r="V22" i="57"/>
  <c r="AC22" i="57" s="1"/>
  <c r="V25" i="57"/>
  <c r="AC25" i="57" s="1"/>
  <c r="AF28" i="57"/>
  <c r="AH28" i="57" s="1"/>
  <c r="AF29" i="57"/>
  <c r="AH29" i="57" s="1"/>
  <c r="P33" i="57"/>
  <c r="AA35" i="57"/>
  <c r="AA36" i="57"/>
  <c r="P39" i="57"/>
  <c r="AK39" i="57"/>
  <c r="AM39" i="57" s="1"/>
  <c r="V41" i="57"/>
  <c r="X41" i="57" s="1"/>
  <c r="AA42" i="57"/>
  <c r="AA13" i="58"/>
  <c r="P14" i="58"/>
  <c r="AK14" i="58"/>
  <c r="AM14" i="58" s="1"/>
  <c r="P15" i="58"/>
  <c r="AF17" i="58"/>
  <c r="AH17" i="58" s="1"/>
  <c r="AF24" i="58"/>
  <c r="AH24" i="58" s="1"/>
  <c r="AA28" i="58"/>
  <c r="P36" i="58"/>
  <c r="AA37" i="58"/>
  <c r="AA38" i="58"/>
  <c r="N38" i="58" s="1"/>
  <c r="V31" i="54"/>
  <c r="X31" i="54" s="1"/>
  <c r="P33" i="54"/>
  <c r="AK35" i="54"/>
  <c r="AM35" i="54" s="1"/>
  <c r="P36" i="54"/>
  <c r="AF37" i="54"/>
  <c r="AH37" i="54" s="1"/>
  <c r="V39" i="54"/>
  <c r="AC39" i="54" s="1"/>
  <c r="P41" i="54"/>
  <c r="AA12" i="55"/>
  <c r="AK13" i="55"/>
  <c r="AM13" i="55" s="1"/>
  <c r="AA14" i="55"/>
  <c r="AA16" i="55"/>
  <c r="P17" i="55"/>
  <c r="V20" i="55"/>
  <c r="AA21" i="55"/>
  <c r="V25" i="55"/>
  <c r="P27" i="55"/>
  <c r="P31" i="55"/>
  <c r="P35" i="55"/>
  <c r="P39" i="55"/>
  <c r="AF41" i="55"/>
  <c r="AH41" i="55" s="1"/>
  <c r="AA14" i="57"/>
  <c r="P16" i="57"/>
  <c r="AA17" i="57"/>
  <c r="AA19" i="57"/>
  <c r="AK20" i="57"/>
  <c r="AM20" i="57" s="1"/>
  <c r="AF23" i="57"/>
  <c r="AH23" i="57" s="1"/>
  <c r="P24" i="57"/>
  <c r="AA25" i="57"/>
  <c r="AK29" i="57"/>
  <c r="AM29" i="57" s="1"/>
  <c r="V31" i="57"/>
  <c r="AC31" i="57" s="1"/>
  <c r="AF32" i="57"/>
  <c r="AH32" i="57" s="1"/>
  <c r="AK33" i="57"/>
  <c r="AM33" i="57" s="1"/>
  <c r="V35" i="57"/>
  <c r="X35" i="57" s="1"/>
  <c r="AF36" i="57"/>
  <c r="AH36" i="57" s="1"/>
  <c r="AF39" i="57"/>
  <c r="P41" i="57"/>
  <c r="AF14" i="58"/>
  <c r="AH14" i="58" s="1"/>
  <c r="AK15" i="58"/>
  <c r="AM15" i="58" s="1"/>
  <c r="AF18" i="58"/>
  <c r="AH18" i="58" s="1"/>
  <c r="AK19" i="58"/>
  <c r="AM19" i="58" s="1"/>
  <c r="P23" i="58"/>
  <c r="AF28" i="58"/>
  <c r="AH28" i="58" s="1"/>
  <c r="AK29" i="58"/>
  <c r="AM29" i="58" s="1"/>
  <c r="AF32" i="58"/>
  <c r="AH32" i="58" s="1"/>
  <c r="AK33" i="58"/>
  <c r="AM33" i="58" s="1"/>
  <c r="AF35" i="58"/>
  <c r="AH35" i="58" s="1"/>
  <c r="AF38" i="58"/>
  <c r="P40" i="58"/>
  <c r="P31" i="54"/>
  <c r="P39" i="54"/>
  <c r="AK14" i="55"/>
  <c r="AM14" i="55" s="1"/>
  <c r="V16" i="55"/>
  <c r="X16" i="55" s="1"/>
  <c r="AA17" i="55"/>
  <c r="N17" i="55" s="1"/>
  <c r="AF19" i="55"/>
  <c r="AH19" i="55" s="1"/>
  <c r="AK21" i="55"/>
  <c r="AM21" i="55" s="1"/>
  <c r="P26" i="55"/>
  <c r="P28" i="55"/>
  <c r="AA30" i="55"/>
  <c r="AA34" i="55"/>
  <c r="P36" i="55"/>
  <c r="AA38" i="55"/>
  <c r="AF13" i="57"/>
  <c r="AH13" i="57" s="1"/>
  <c r="P17" i="57"/>
  <c r="AF18" i="57"/>
  <c r="AH18" i="57" s="1"/>
  <c r="AF21" i="57"/>
  <c r="AH21" i="57" s="1"/>
  <c r="P22" i="57"/>
  <c r="AA23" i="57"/>
  <c r="AA26" i="57"/>
  <c r="AK27" i="57"/>
  <c r="AM27" i="57" s="1"/>
  <c r="V29" i="57"/>
  <c r="AC29" i="57" s="1"/>
  <c r="P31" i="57"/>
  <c r="P35" i="57"/>
  <c r="V39" i="57"/>
  <c r="AC39" i="57" s="1"/>
  <c r="V14" i="58"/>
  <c r="X14" i="58" s="1"/>
  <c r="AF15" i="58"/>
  <c r="AH15" i="58" s="1"/>
  <c r="AA16" i="58"/>
  <c r="V18" i="58"/>
  <c r="AC18" i="58" s="1"/>
  <c r="AF19" i="58"/>
  <c r="AH19" i="58" s="1"/>
  <c r="AA20" i="58"/>
  <c r="AA26" i="58"/>
  <c r="AA30" i="58"/>
  <c r="AA34" i="58"/>
  <c r="AH40" i="58"/>
  <c r="AH38" i="58"/>
  <c r="V13" i="58"/>
  <c r="V17" i="58"/>
  <c r="V21" i="58"/>
  <c r="V23" i="58"/>
  <c r="AK27" i="58"/>
  <c r="AM27" i="58" s="1"/>
  <c r="V31" i="58"/>
  <c r="V12" i="58"/>
  <c r="P13" i="58"/>
  <c r="V16" i="58"/>
  <c r="P17" i="58"/>
  <c r="V20" i="58"/>
  <c r="P21" i="58"/>
  <c r="X40" i="58"/>
  <c r="AC36" i="58"/>
  <c r="X36" i="58"/>
  <c r="AK23" i="58"/>
  <c r="AM23" i="58" s="1"/>
  <c r="V25" i="58"/>
  <c r="AK25" i="58"/>
  <c r="AM25" i="58" s="1"/>
  <c r="AC28" i="58"/>
  <c r="X28" i="58"/>
  <c r="AK32" i="58"/>
  <c r="P12" i="58"/>
  <c r="V15" i="58"/>
  <c r="P16" i="58"/>
  <c r="V19" i="58"/>
  <c r="P20" i="58"/>
  <c r="V22" i="58"/>
  <c r="AK22" i="58"/>
  <c r="AM22" i="58" s="1"/>
  <c r="V24" i="58"/>
  <c r="AK24" i="58"/>
  <c r="AM24" i="58" s="1"/>
  <c r="V27" i="58"/>
  <c r="AK28" i="58"/>
  <c r="AM28" i="58" s="1"/>
  <c r="AK31" i="58"/>
  <c r="AM31" i="58" s="1"/>
  <c r="AC32" i="58"/>
  <c r="X32" i="58"/>
  <c r="AO32" i="58" s="1"/>
  <c r="P33" i="58"/>
  <c r="AC38" i="58"/>
  <c r="X38" i="58"/>
  <c r="V26" i="58"/>
  <c r="P27" i="58"/>
  <c r="V30" i="58"/>
  <c r="P31" i="58"/>
  <c r="V34" i="58"/>
  <c r="V35" i="58"/>
  <c r="AK35" i="58"/>
  <c r="AM35" i="58" s="1"/>
  <c r="V37" i="58"/>
  <c r="AK37" i="58"/>
  <c r="AM37" i="58" s="1"/>
  <c r="V39" i="58"/>
  <c r="AK39" i="58"/>
  <c r="AM39" i="58" s="1"/>
  <c r="V41" i="58"/>
  <c r="AK41" i="58"/>
  <c r="AM41" i="58" s="1"/>
  <c r="V29" i="58"/>
  <c r="P30" i="58"/>
  <c r="V33" i="58"/>
  <c r="P34" i="58"/>
  <c r="P35" i="58"/>
  <c r="P37" i="58"/>
  <c r="P39" i="58"/>
  <c r="P41" i="58"/>
  <c r="AH33" i="57"/>
  <c r="AC16" i="57"/>
  <c r="X16" i="57"/>
  <c r="N16" i="57"/>
  <c r="AC21" i="57"/>
  <c r="X21" i="57"/>
  <c r="AH41" i="57"/>
  <c r="AC17" i="57"/>
  <c r="X17" i="57"/>
  <c r="AC20" i="57"/>
  <c r="X20" i="57"/>
  <c r="AH39" i="57"/>
  <c r="AC12" i="57"/>
  <c r="X12" i="57"/>
  <c r="AH31" i="57"/>
  <c r="N31" i="57"/>
  <c r="AC37" i="57"/>
  <c r="X37" i="57"/>
  <c r="AK19" i="57"/>
  <c r="AM19" i="57" s="1"/>
  <c r="AK14" i="57"/>
  <c r="AM14" i="57" s="1"/>
  <c r="X15" i="57"/>
  <c r="AO15" i="57" s="1"/>
  <c r="AK18" i="57"/>
  <c r="AM18" i="57" s="1"/>
  <c r="X19" i="57"/>
  <c r="AO19" i="57" s="1"/>
  <c r="AF22" i="57"/>
  <c r="AH22" i="57" s="1"/>
  <c r="AK22" i="57"/>
  <c r="AM22" i="57" s="1"/>
  <c r="AF24" i="57"/>
  <c r="AH24" i="57" s="1"/>
  <c r="AK24" i="57"/>
  <c r="AM24" i="57" s="1"/>
  <c r="AF26" i="57"/>
  <c r="AH26" i="57" s="1"/>
  <c r="AK26" i="57"/>
  <c r="AM26" i="57" s="1"/>
  <c r="AC33" i="57"/>
  <c r="X33" i="57"/>
  <c r="N37" i="57"/>
  <c r="AK15" i="57"/>
  <c r="AM15" i="57" s="1"/>
  <c r="AC23" i="57"/>
  <c r="X23" i="57"/>
  <c r="AC35" i="57"/>
  <c r="AK13" i="57"/>
  <c r="AM13" i="57" s="1"/>
  <c r="X14" i="57"/>
  <c r="AO14" i="57" s="1"/>
  <c r="N15" i="57"/>
  <c r="AK17" i="57"/>
  <c r="AM17" i="57" s="1"/>
  <c r="X18" i="57"/>
  <c r="AO18" i="57" s="1"/>
  <c r="AK21" i="57"/>
  <c r="AM21" i="57" s="1"/>
  <c r="AC24" i="57"/>
  <c r="X24" i="57"/>
  <c r="AO24" i="57" s="1"/>
  <c r="AC26" i="57"/>
  <c r="X26" i="57"/>
  <c r="X31" i="57"/>
  <c r="V28" i="57"/>
  <c r="AK28" i="57"/>
  <c r="AM28" i="57" s="1"/>
  <c r="V30" i="57"/>
  <c r="AK30" i="57"/>
  <c r="AM30" i="57" s="1"/>
  <c r="V32" i="57"/>
  <c r="AK32" i="57"/>
  <c r="AM32" i="57" s="1"/>
  <c r="V34" i="57"/>
  <c r="AK34" i="57"/>
  <c r="AM34" i="57" s="1"/>
  <c r="V36" i="57"/>
  <c r="AK36" i="57"/>
  <c r="AM36" i="57" s="1"/>
  <c r="V38" i="57"/>
  <c r="AK38" i="57"/>
  <c r="AM38" i="57" s="1"/>
  <c r="V40" i="57"/>
  <c r="AK40" i="57"/>
  <c r="AM40" i="57" s="1"/>
  <c r="V42" i="57"/>
  <c r="AK42" i="57"/>
  <c r="AM42" i="57" s="1"/>
  <c r="V27" i="57"/>
  <c r="P28" i="57"/>
  <c r="P30" i="57"/>
  <c r="P32" i="57"/>
  <c r="P34" i="57"/>
  <c r="P36" i="57"/>
  <c r="P38" i="57"/>
  <c r="P40" i="57"/>
  <c r="P42" i="57"/>
  <c r="X18" i="55"/>
  <c r="AC18" i="55"/>
  <c r="X19" i="55"/>
  <c r="AC19" i="55"/>
  <c r="AA13" i="55"/>
  <c r="P16" i="55"/>
  <c r="X25" i="55"/>
  <c r="AC25" i="55"/>
  <c r="X12" i="55"/>
  <c r="AC12" i="55"/>
  <c r="X14" i="55"/>
  <c r="AC14" i="55"/>
  <c r="X15" i="55"/>
  <c r="N15" i="55"/>
  <c r="AC15" i="55"/>
  <c r="X17" i="55"/>
  <c r="X22" i="55"/>
  <c r="AC22" i="55"/>
  <c r="AH39" i="55"/>
  <c r="N39" i="55"/>
  <c r="AC16" i="55"/>
  <c r="AC17" i="55"/>
  <c r="P20" i="55"/>
  <c r="X21" i="55"/>
  <c r="AC21" i="55"/>
  <c r="X24" i="55"/>
  <c r="AF14" i="55"/>
  <c r="AH14" i="55" s="1"/>
  <c r="AC24" i="55"/>
  <c r="AF25" i="55"/>
  <c r="AH25" i="55" s="1"/>
  <c r="AK31" i="55"/>
  <c r="AC35" i="55"/>
  <c r="X35" i="55"/>
  <c r="V38" i="55"/>
  <c r="AF13" i="55"/>
  <c r="AH13" i="55" s="1"/>
  <c r="AF17" i="55"/>
  <c r="AH17" i="55" s="1"/>
  <c r="AF21" i="55"/>
  <c r="AH21" i="55" s="1"/>
  <c r="AC23" i="55"/>
  <c r="AC41" i="55"/>
  <c r="X41" i="55"/>
  <c r="X26" i="55"/>
  <c r="AO26" i="55" s="1"/>
  <c r="AF18" i="55"/>
  <c r="AH18" i="55" s="1"/>
  <c r="AF22" i="55"/>
  <c r="AH22" i="55" s="1"/>
  <c r="AA25" i="55"/>
  <c r="X27" i="55"/>
  <c r="V30" i="55"/>
  <c r="AK34" i="55"/>
  <c r="AM34" i="55" s="1"/>
  <c r="AF12" i="55"/>
  <c r="AH12" i="55" s="1"/>
  <c r="AF16" i="55"/>
  <c r="AH16" i="55" s="1"/>
  <c r="AF20" i="55"/>
  <c r="AH20" i="55" s="1"/>
  <c r="AA24" i="55"/>
  <c r="AF24" i="55"/>
  <c r="AH24" i="55" s="1"/>
  <c r="AA26" i="55"/>
  <c r="AF26" i="55"/>
  <c r="AH26" i="55" s="1"/>
  <c r="AK27" i="55"/>
  <c r="AM27" i="55" s="1"/>
  <c r="AK30" i="55"/>
  <c r="AM30" i="55" s="1"/>
  <c r="AC31" i="55"/>
  <c r="P32" i="55"/>
  <c r="V34" i="55"/>
  <c r="AK35" i="55"/>
  <c r="AM35" i="55" s="1"/>
  <c r="AK38" i="55"/>
  <c r="AM38" i="55" s="1"/>
  <c r="AC39" i="55"/>
  <c r="X39" i="55"/>
  <c r="V29" i="55"/>
  <c r="P30" i="55"/>
  <c r="V33" i="55"/>
  <c r="P34" i="55"/>
  <c r="V37" i="55"/>
  <c r="P38" i="55"/>
  <c r="V40" i="55"/>
  <c r="AK40" i="55"/>
  <c r="AM40" i="55" s="1"/>
  <c r="V42" i="55"/>
  <c r="AK42" i="55"/>
  <c r="AM42" i="55" s="1"/>
  <c r="V28" i="55"/>
  <c r="P29" i="55"/>
  <c r="V32" i="55"/>
  <c r="P33" i="55"/>
  <c r="V36" i="55"/>
  <c r="P37" i="55"/>
  <c r="P40" i="55"/>
  <c r="P42" i="55"/>
  <c r="N14" i="54"/>
  <c r="AC15" i="54"/>
  <c r="X15" i="54"/>
  <c r="AK13" i="54"/>
  <c r="AM13" i="54" s="1"/>
  <c r="AC16" i="54"/>
  <c r="X16" i="54"/>
  <c r="AC20" i="54"/>
  <c r="X20" i="54"/>
  <c r="N20" i="54"/>
  <c r="AC24" i="54"/>
  <c r="X24" i="54"/>
  <c r="AK33" i="54"/>
  <c r="AM33" i="54" s="1"/>
  <c r="AK41" i="54"/>
  <c r="AM41" i="54" s="1"/>
  <c r="AO14" i="53"/>
  <c r="AK12" i="54"/>
  <c r="AM12" i="54" s="1"/>
  <c r="X13" i="54"/>
  <c r="AO13" i="54" s="1"/>
  <c r="AF17" i="54"/>
  <c r="AH17" i="54" s="1"/>
  <c r="AK17" i="54"/>
  <c r="AM17" i="54" s="1"/>
  <c r="AF19" i="54"/>
  <c r="AH19" i="54" s="1"/>
  <c r="AK19" i="54"/>
  <c r="AM19" i="54" s="1"/>
  <c r="AF21" i="54"/>
  <c r="AH21" i="54" s="1"/>
  <c r="AK21" i="54"/>
  <c r="AM21" i="54" s="1"/>
  <c r="AF23" i="54"/>
  <c r="AH23" i="54" s="1"/>
  <c r="AK23" i="54"/>
  <c r="AM23" i="54" s="1"/>
  <c r="AF25" i="54"/>
  <c r="AH25" i="54" s="1"/>
  <c r="AK25" i="54"/>
  <c r="AM25" i="54" s="1"/>
  <c r="V27" i="54"/>
  <c r="AK31" i="54"/>
  <c r="AM31" i="54" s="1"/>
  <c r="V35" i="54"/>
  <c r="AK39" i="54"/>
  <c r="AM39" i="54" s="1"/>
  <c r="AC18" i="54"/>
  <c r="X18" i="54"/>
  <c r="AC22" i="54"/>
  <c r="X22" i="54"/>
  <c r="V29" i="54"/>
  <c r="V37" i="54"/>
  <c r="X12" i="54"/>
  <c r="AO12" i="54" s="1"/>
  <c r="AK15" i="54"/>
  <c r="AM15" i="54" s="1"/>
  <c r="AC17" i="54"/>
  <c r="X17" i="54"/>
  <c r="AC19" i="54"/>
  <c r="X19" i="54"/>
  <c r="AC21" i="54"/>
  <c r="X21" i="54"/>
  <c r="AC23" i="54"/>
  <c r="X23" i="54"/>
  <c r="AC25" i="54"/>
  <c r="X25" i="54"/>
  <c r="AO25" i="54" s="1"/>
  <c r="AK29" i="54"/>
  <c r="AM29" i="54" s="1"/>
  <c r="P30" i="54"/>
  <c r="V33" i="54"/>
  <c r="AK37" i="54"/>
  <c r="AM37" i="54" s="1"/>
  <c r="P38" i="54"/>
  <c r="V41" i="54"/>
  <c r="V26" i="54"/>
  <c r="AK26" i="54"/>
  <c r="AM26" i="54" s="1"/>
  <c r="V28" i="54"/>
  <c r="AK28" i="54"/>
  <c r="AM28" i="54" s="1"/>
  <c r="V30" i="54"/>
  <c r="AK30" i="54"/>
  <c r="AM30" i="54" s="1"/>
  <c r="V32" i="54"/>
  <c r="AK32" i="54"/>
  <c r="AM32" i="54" s="1"/>
  <c r="V34" i="54"/>
  <c r="AK34" i="54"/>
  <c r="AM34" i="54" s="1"/>
  <c r="V36" i="54"/>
  <c r="AK36" i="54"/>
  <c r="AM36" i="54" s="1"/>
  <c r="V38" i="54"/>
  <c r="AK38" i="54"/>
  <c r="AM38" i="54" s="1"/>
  <c r="V40" i="54"/>
  <c r="AK40" i="54"/>
  <c r="AM40" i="54" s="1"/>
  <c r="X16" i="53"/>
  <c r="AC16" i="53"/>
  <c r="X25" i="53"/>
  <c r="AC25" i="53"/>
  <c r="V13" i="53"/>
  <c r="AH41" i="53"/>
  <c r="X17" i="53"/>
  <c r="AC17" i="53"/>
  <c r="X20" i="53"/>
  <c r="AC20" i="53"/>
  <c r="X15" i="53"/>
  <c r="AC15" i="53"/>
  <c r="X23" i="53"/>
  <c r="AC23" i="53"/>
  <c r="X22" i="53"/>
  <c r="N22" i="53"/>
  <c r="AA23" i="53"/>
  <c r="AA25" i="53"/>
  <c r="AF25" i="53"/>
  <c r="AH25" i="53" s="1"/>
  <c r="V30" i="53"/>
  <c r="AK34" i="53"/>
  <c r="AM34" i="53" s="1"/>
  <c r="AF16" i="53"/>
  <c r="AH16" i="53" s="1"/>
  <c r="AF20" i="53"/>
  <c r="AH20" i="53" s="1"/>
  <c r="AC22" i="53"/>
  <c r="AC41" i="53"/>
  <c r="X41" i="53"/>
  <c r="AO41" i="53" s="1"/>
  <c r="X18" i="53"/>
  <c r="AO18" i="53" s="1"/>
  <c r="N18" i="53"/>
  <c r="X24" i="53"/>
  <c r="AO24" i="53" s="1"/>
  <c r="N24" i="53"/>
  <c r="X26" i="53"/>
  <c r="AO26" i="53" s="1"/>
  <c r="AC37" i="53"/>
  <c r="X37" i="53"/>
  <c r="AO37" i="53" s="1"/>
  <c r="AF17" i="53"/>
  <c r="AH17" i="53" s="1"/>
  <c r="AF21" i="53"/>
  <c r="AH21" i="53" s="1"/>
  <c r="AF23" i="53"/>
  <c r="AH23" i="53" s="1"/>
  <c r="N27" i="53"/>
  <c r="AK31" i="53"/>
  <c r="AC35" i="53"/>
  <c r="X19" i="53"/>
  <c r="AO19" i="53" s="1"/>
  <c r="AC31" i="53"/>
  <c r="X31" i="53"/>
  <c r="P32" i="53"/>
  <c r="AC39" i="53"/>
  <c r="X39" i="53"/>
  <c r="V29" i="53"/>
  <c r="P30" i="53"/>
  <c r="V33" i="53"/>
  <c r="P34" i="53"/>
  <c r="V36" i="53"/>
  <c r="AK36" i="53"/>
  <c r="AM36" i="53" s="1"/>
  <c r="V38" i="53"/>
  <c r="AK38" i="53"/>
  <c r="AM38" i="53" s="1"/>
  <c r="V40" i="53"/>
  <c r="AK40" i="53"/>
  <c r="AM40" i="53" s="1"/>
  <c r="V42" i="53"/>
  <c r="AK42" i="53"/>
  <c r="AM42" i="53" s="1"/>
  <c r="V28" i="53"/>
  <c r="P29" i="53"/>
  <c r="V32" i="53"/>
  <c r="P33" i="53"/>
  <c r="P36" i="53"/>
  <c r="P38" i="53"/>
  <c r="P40" i="53"/>
  <c r="P42" i="53"/>
  <c r="AC12" i="52"/>
  <c r="AC13" i="52"/>
  <c r="X13" i="52"/>
  <c r="P14" i="52"/>
  <c r="AF15" i="52"/>
  <c r="AC17" i="52"/>
  <c r="X17" i="52"/>
  <c r="AC21" i="52"/>
  <c r="N21" i="52"/>
  <c r="X21" i="52"/>
  <c r="AH41" i="52"/>
  <c r="AC22" i="52"/>
  <c r="X22" i="52"/>
  <c r="AC25" i="52"/>
  <c r="X25" i="52"/>
  <c r="AC34" i="52"/>
  <c r="X34" i="52"/>
  <c r="AK16" i="52"/>
  <c r="AM16" i="52" s="1"/>
  <c r="AK20" i="52"/>
  <c r="AM20" i="52" s="1"/>
  <c r="AK24" i="52"/>
  <c r="AM24" i="52" s="1"/>
  <c r="AK26" i="52"/>
  <c r="AM26" i="52" s="1"/>
  <c r="X35" i="52"/>
  <c r="AK15" i="52"/>
  <c r="AM15" i="52" s="1"/>
  <c r="X16" i="52"/>
  <c r="AO16" i="52" s="1"/>
  <c r="AK19" i="52"/>
  <c r="AM19" i="52" s="1"/>
  <c r="X20" i="52"/>
  <c r="AO20" i="52" s="1"/>
  <c r="AC24" i="52"/>
  <c r="X24" i="52"/>
  <c r="AC26" i="52"/>
  <c r="X26" i="52"/>
  <c r="AK29" i="52"/>
  <c r="AM29" i="52" s="1"/>
  <c r="AC30" i="52"/>
  <c r="X30" i="52"/>
  <c r="P31" i="52"/>
  <c r="V33" i="52"/>
  <c r="AK34" i="52"/>
  <c r="AM34" i="52" s="1"/>
  <c r="AC23" i="52"/>
  <c r="X23" i="52"/>
  <c r="N23" i="52"/>
  <c r="AF24" i="52"/>
  <c r="AH24" i="52" s="1"/>
  <c r="AF26" i="52"/>
  <c r="AH26" i="52" s="1"/>
  <c r="AC29" i="52"/>
  <c r="AO29" i="52" s="1"/>
  <c r="N34" i="52"/>
  <c r="X15" i="52"/>
  <c r="AO15" i="52" s="1"/>
  <c r="X19" i="52"/>
  <c r="AO19" i="52" s="1"/>
  <c r="N30" i="52"/>
  <c r="AC39" i="52"/>
  <c r="V28" i="52"/>
  <c r="P29" i="52"/>
  <c r="V32" i="52"/>
  <c r="P33" i="52"/>
  <c r="V36" i="52"/>
  <c r="AK36" i="52"/>
  <c r="AM36" i="52" s="1"/>
  <c r="V38" i="52"/>
  <c r="AK38" i="52"/>
  <c r="AM38" i="52" s="1"/>
  <c r="V40" i="52"/>
  <c r="AK40" i="52"/>
  <c r="AM40" i="52" s="1"/>
  <c r="V42" i="52"/>
  <c r="AK42" i="52"/>
  <c r="AM42" i="52" s="1"/>
  <c r="V27" i="52"/>
  <c r="P28" i="52"/>
  <c r="V31" i="52"/>
  <c r="P32" i="52"/>
  <c r="P36" i="52"/>
  <c r="P38" i="52"/>
  <c r="P40" i="52"/>
  <c r="P42" i="52"/>
  <c r="X17" i="51"/>
  <c r="AC17" i="51"/>
  <c r="X20" i="51"/>
  <c r="N20" i="51"/>
  <c r="AC20" i="51"/>
  <c r="AC13" i="51"/>
  <c r="X22" i="51"/>
  <c r="N22" i="51"/>
  <c r="AC22" i="51"/>
  <c r="X24" i="51"/>
  <c r="N24" i="51"/>
  <c r="AC24" i="51"/>
  <c r="X19" i="51"/>
  <c r="X14" i="51"/>
  <c r="N14" i="51"/>
  <c r="AC14" i="51"/>
  <c r="P15" i="51"/>
  <c r="P12" i="51"/>
  <c r="AA16" i="51"/>
  <c r="AF17" i="51"/>
  <c r="AH17" i="51" s="1"/>
  <c r="X23" i="51"/>
  <c r="AO23" i="51" s="1"/>
  <c r="X29" i="51"/>
  <c r="X15" i="51"/>
  <c r="X12" i="51"/>
  <c r="AO12" i="51" s="1"/>
  <c r="AC15" i="51"/>
  <c r="AC19" i="51"/>
  <c r="X25" i="51"/>
  <c r="AO25" i="51" s="1"/>
  <c r="AA15" i="51"/>
  <c r="N15" i="51" s="1"/>
  <c r="X16" i="51"/>
  <c r="AO16" i="51" s="1"/>
  <c r="X18" i="51"/>
  <c r="N18" i="51"/>
  <c r="AC18" i="51"/>
  <c r="X21" i="51"/>
  <c r="AO21" i="51" s="1"/>
  <c r="AC26" i="51"/>
  <c r="X26" i="51"/>
  <c r="AC29" i="51"/>
  <c r="AC31" i="51"/>
  <c r="X31" i="51"/>
  <c r="V37" i="51"/>
  <c r="AC39" i="51"/>
  <c r="X39" i="51"/>
  <c r="N39" i="51"/>
  <c r="AF12" i="51"/>
  <c r="AH12" i="51" s="1"/>
  <c r="AF16" i="51"/>
  <c r="AH16" i="51" s="1"/>
  <c r="AA19" i="51"/>
  <c r="AF19" i="51"/>
  <c r="AH19" i="51" s="1"/>
  <c r="AA21" i="51"/>
  <c r="AF21" i="51"/>
  <c r="AH21" i="51" s="1"/>
  <c r="AA23" i="51"/>
  <c r="AF23" i="51"/>
  <c r="AH23" i="51" s="1"/>
  <c r="AA25" i="51"/>
  <c r="AF25" i="51"/>
  <c r="AH25" i="51" s="1"/>
  <c r="AK26" i="51"/>
  <c r="AM26" i="51" s="1"/>
  <c r="AK29" i="51"/>
  <c r="AM29" i="51" s="1"/>
  <c r="AK31" i="51"/>
  <c r="AM31" i="51" s="1"/>
  <c r="V35" i="51"/>
  <c r="AK39" i="51"/>
  <c r="AM39" i="51" s="1"/>
  <c r="AF15" i="51"/>
  <c r="AH15" i="51" s="1"/>
  <c r="P30" i="51"/>
  <c r="V33" i="51"/>
  <c r="AK37" i="51"/>
  <c r="AM37" i="51" s="1"/>
  <c r="P38" i="51"/>
  <c r="V41" i="51"/>
  <c r="V28" i="51"/>
  <c r="P29" i="51"/>
  <c r="V27" i="51"/>
  <c r="P28" i="51"/>
  <c r="V30" i="51"/>
  <c r="AK30" i="51"/>
  <c r="AM30" i="51" s="1"/>
  <c r="V32" i="51"/>
  <c r="AK32" i="51"/>
  <c r="AM32" i="51" s="1"/>
  <c r="V34" i="51"/>
  <c r="AK34" i="51"/>
  <c r="AM34" i="51" s="1"/>
  <c r="V36" i="51"/>
  <c r="AK36" i="51"/>
  <c r="AM36" i="51" s="1"/>
  <c r="V38" i="51"/>
  <c r="AK38" i="51"/>
  <c r="AM38" i="51" s="1"/>
  <c r="V40" i="51"/>
  <c r="AK40" i="51"/>
  <c r="AM40" i="51" s="1"/>
  <c r="AM16" i="50"/>
  <c r="N16" i="50"/>
  <c r="X13" i="50"/>
  <c r="AO13" i="50" s="1"/>
  <c r="V15" i="50"/>
  <c r="N22" i="50"/>
  <c r="X27" i="50"/>
  <c r="AC27" i="50"/>
  <c r="X28" i="50"/>
  <c r="N28" i="50"/>
  <c r="AC28" i="50"/>
  <c r="N12" i="50"/>
  <c r="X12" i="50"/>
  <c r="AO12" i="50" s="1"/>
  <c r="V14" i="50"/>
  <c r="P15" i="50"/>
  <c r="X16" i="50"/>
  <c r="AO16" i="50" s="1"/>
  <c r="V17" i="50"/>
  <c r="X18" i="50"/>
  <c r="AO18" i="50" s="1"/>
  <c r="V19" i="50"/>
  <c r="V21" i="50"/>
  <c r="X22" i="50"/>
  <c r="AO22" i="50" s="1"/>
  <c r="V23" i="50"/>
  <c r="AC25" i="50"/>
  <c r="X31" i="50"/>
  <c r="N31" i="50"/>
  <c r="AC31" i="50"/>
  <c r="AC34" i="50"/>
  <c r="X34" i="50"/>
  <c r="N34" i="50"/>
  <c r="AC38" i="50"/>
  <c r="X38" i="50"/>
  <c r="N38" i="50"/>
  <c r="AC42" i="50"/>
  <c r="X42" i="50"/>
  <c r="N42" i="50"/>
  <c r="P14" i="50"/>
  <c r="P17" i="50"/>
  <c r="P19" i="50"/>
  <c r="P21" i="50"/>
  <c r="P23" i="50"/>
  <c r="X26" i="50"/>
  <c r="AO26" i="50" s="1"/>
  <c r="N26" i="50"/>
  <c r="AF27" i="50"/>
  <c r="AH27" i="50" s="1"/>
  <c r="AC35" i="50"/>
  <c r="X35" i="50"/>
  <c r="N35" i="50"/>
  <c r="AC39" i="50"/>
  <c r="X39" i="50"/>
  <c r="X30" i="50"/>
  <c r="AO30" i="50" s="1"/>
  <c r="N30" i="50"/>
  <c r="AC40" i="50"/>
  <c r="X40" i="50"/>
  <c r="X29" i="50"/>
  <c r="AO29" i="50" s="1"/>
  <c r="AC33" i="50"/>
  <c r="AC37" i="50"/>
  <c r="X37" i="50"/>
  <c r="N37" i="50"/>
  <c r="AC41" i="50"/>
  <c r="X41" i="50"/>
  <c r="N41" i="50"/>
  <c r="N23" i="49"/>
  <c r="V14" i="49"/>
  <c r="AC21" i="49"/>
  <c r="X21" i="49"/>
  <c r="N21" i="49"/>
  <c r="X13" i="49"/>
  <c r="AO13" i="49" s="1"/>
  <c r="AC19" i="49"/>
  <c r="X19" i="49"/>
  <c r="X27" i="49"/>
  <c r="AC27" i="49"/>
  <c r="X28" i="49"/>
  <c r="AC28" i="49"/>
  <c r="X29" i="49"/>
  <c r="N29" i="49"/>
  <c r="AC29" i="49"/>
  <c r="AC17" i="49"/>
  <c r="X17" i="49"/>
  <c r="N17" i="49"/>
  <c r="AC25" i="49"/>
  <c r="X25" i="49"/>
  <c r="AC35" i="49"/>
  <c r="V16" i="49"/>
  <c r="AA16" i="49"/>
  <c r="V18" i="49"/>
  <c r="AA18" i="49"/>
  <c r="V20" i="49"/>
  <c r="AA20" i="49"/>
  <c r="V22" i="49"/>
  <c r="AA22" i="49"/>
  <c r="V24" i="49"/>
  <c r="AA24" i="49"/>
  <c r="V26" i="49"/>
  <c r="AA26" i="49"/>
  <c r="X31" i="49"/>
  <c r="AC31" i="49"/>
  <c r="AC34" i="49"/>
  <c r="AC39" i="49"/>
  <c r="X39" i="49"/>
  <c r="N39" i="49"/>
  <c r="P16" i="49"/>
  <c r="P18" i="49"/>
  <c r="P20" i="49"/>
  <c r="P22" i="49"/>
  <c r="P24" i="49"/>
  <c r="P26" i="49"/>
  <c r="AA27" i="49"/>
  <c r="AF28" i="49"/>
  <c r="AH28" i="49" s="1"/>
  <c r="P31" i="49"/>
  <c r="AC38" i="49"/>
  <c r="X38" i="49"/>
  <c r="AF27" i="49"/>
  <c r="AH27" i="49" s="1"/>
  <c r="X30" i="49"/>
  <c r="AO30" i="49" s="1"/>
  <c r="N30" i="49"/>
  <c r="X32" i="49"/>
  <c r="N32" i="49"/>
  <c r="AC36" i="49"/>
  <c r="X36" i="49"/>
  <c r="N36" i="49"/>
  <c r="AC40" i="49"/>
  <c r="X40" i="49"/>
  <c r="N40" i="49"/>
  <c r="AC33" i="49"/>
  <c r="X33" i="49"/>
  <c r="N33" i="49"/>
  <c r="N37" i="49"/>
  <c r="N41" i="49"/>
  <c r="X17" i="48"/>
  <c r="N17" i="48"/>
  <c r="AC37" i="48"/>
  <c r="X37" i="48"/>
  <c r="AA15" i="48"/>
  <c r="X18" i="48"/>
  <c r="N18" i="48"/>
  <c r="AA12" i="48"/>
  <c r="N12" i="48" s="1"/>
  <c r="AA16" i="48"/>
  <c r="N16" i="48" s="1"/>
  <c r="AC18" i="48"/>
  <c r="X19" i="48"/>
  <c r="AA20" i="48"/>
  <c r="N20" i="48" s="1"/>
  <c r="N21" i="48"/>
  <c r="AC21" i="48"/>
  <c r="X21" i="48"/>
  <c r="AC22" i="48"/>
  <c r="X22" i="48"/>
  <c r="AC24" i="48"/>
  <c r="X24" i="48"/>
  <c r="N41" i="48"/>
  <c r="X13" i="48"/>
  <c r="AC13" i="48"/>
  <c r="AC17" i="48"/>
  <c r="AA19" i="48"/>
  <c r="N19" i="48" s="1"/>
  <c r="V23" i="48"/>
  <c r="X12" i="48"/>
  <c r="AO12" i="48" s="1"/>
  <c r="X16" i="48"/>
  <c r="AO16" i="48" s="1"/>
  <c r="AC19" i="48"/>
  <c r="X20" i="48"/>
  <c r="AO20" i="48" s="1"/>
  <c r="N25" i="48"/>
  <c r="AC25" i="48"/>
  <c r="X25" i="48"/>
  <c r="AC26" i="48"/>
  <c r="X26" i="48"/>
  <c r="AH39" i="48"/>
  <c r="AA24" i="48"/>
  <c r="N24" i="48" s="1"/>
  <c r="AC29" i="48"/>
  <c r="X29" i="48"/>
  <c r="AF32" i="48"/>
  <c r="AH32" i="48" s="1"/>
  <c r="AC35" i="48"/>
  <c r="X35" i="48"/>
  <c r="AA23" i="48"/>
  <c r="P27" i="48"/>
  <c r="AF31" i="48"/>
  <c r="AK33" i="48"/>
  <c r="AM33" i="48" s="1"/>
  <c r="AC41" i="48"/>
  <c r="X41" i="48"/>
  <c r="V27" i="48"/>
  <c r="AA27" i="48"/>
  <c r="AC28" i="48"/>
  <c r="X28" i="48"/>
  <c r="AC34" i="48"/>
  <c r="AO34" i="48" s="1"/>
  <c r="N34" i="48"/>
  <c r="AA22" i="48"/>
  <c r="AA26" i="48"/>
  <c r="N26" i="48" s="1"/>
  <c r="AF28" i="48"/>
  <c r="AH28" i="48" s="1"/>
  <c r="AC30" i="48"/>
  <c r="AO30" i="48" s="1"/>
  <c r="AC32" i="48"/>
  <c r="X32" i="48"/>
  <c r="AC33" i="48"/>
  <c r="X33" i="48"/>
  <c r="P34" i="48"/>
  <c r="N35" i="48"/>
  <c r="AK28" i="48"/>
  <c r="AM28" i="48" s="1"/>
  <c r="AK32" i="48"/>
  <c r="AM32" i="48" s="1"/>
  <c r="V36" i="48"/>
  <c r="AK36" i="48"/>
  <c r="AM36" i="48" s="1"/>
  <c r="V38" i="48"/>
  <c r="AK38" i="48"/>
  <c r="AM38" i="48" s="1"/>
  <c r="V40" i="48"/>
  <c r="AK40" i="48"/>
  <c r="AM40" i="48" s="1"/>
  <c r="V42" i="48"/>
  <c r="AK42" i="48"/>
  <c r="AM42" i="48" s="1"/>
  <c r="AK27" i="48"/>
  <c r="AM27" i="48" s="1"/>
  <c r="AK31" i="48"/>
  <c r="AM31" i="48" s="1"/>
  <c r="P36" i="48"/>
  <c r="P38" i="48"/>
  <c r="P40" i="48"/>
  <c r="P42" i="48"/>
  <c r="V12" i="47"/>
  <c r="N13" i="47"/>
  <c r="X13" i="47"/>
  <c r="AO13" i="47" s="1"/>
  <c r="V15" i="47"/>
  <c r="N17" i="47"/>
  <c r="X17" i="47"/>
  <c r="AO17" i="47" s="1"/>
  <c r="X18" i="47"/>
  <c r="AO18" i="47" s="1"/>
  <c r="N21" i="47"/>
  <c r="AC21" i="47"/>
  <c r="X21" i="47"/>
  <c r="X14" i="47"/>
  <c r="AO14" i="47" s="1"/>
  <c r="V16" i="47"/>
  <c r="N20" i="47"/>
  <c r="AC20" i="47"/>
  <c r="X20" i="47"/>
  <c r="AC37" i="47"/>
  <c r="X37" i="47"/>
  <c r="P19" i="47"/>
  <c r="N29" i="47"/>
  <c r="N33" i="47"/>
  <c r="AA19" i="47"/>
  <c r="V23" i="47"/>
  <c r="AA23" i="47"/>
  <c r="V25" i="47"/>
  <c r="AA25" i="47"/>
  <c r="V27" i="47"/>
  <c r="AC35" i="47"/>
  <c r="X35" i="47"/>
  <c r="AA18" i="47"/>
  <c r="P23" i="47"/>
  <c r="P25" i="47"/>
  <c r="AC33" i="47"/>
  <c r="X31" i="47"/>
  <c r="N35" i="47"/>
  <c r="V28" i="47"/>
  <c r="AK28" i="47"/>
  <c r="AM28" i="47" s="1"/>
  <c r="V30" i="47"/>
  <c r="AK30" i="47"/>
  <c r="AM30" i="47" s="1"/>
  <c r="V32" i="47"/>
  <c r="AK32" i="47"/>
  <c r="AM32" i="47" s="1"/>
  <c r="V34" i="47"/>
  <c r="AK34" i="47"/>
  <c r="AM34" i="47" s="1"/>
  <c r="V36" i="47"/>
  <c r="AK36" i="47"/>
  <c r="AM36" i="47" s="1"/>
  <c r="V38" i="47"/>
  <c r="AK38" i="47"/>
  <c r="AM38" i="47" s="1"/>
  <c r="V40" i="47"/>
  <c r="AK40" i="47"/>
  <c r="AM40" i="47" s="1"/>
  <c r="P28" i="47"/>
  <c r="P30" i="47"/>
  <c r="P32" i="47"/>
  <c r="P34" i="47"/>
  <c r="P36" i="47"/>
  <c r="P38" i="47"/>
  <c r="N21" i="51" l="1"/>
  <c r="AC18" i="52"/>
  <c r="N12" i="57"/>
  <c r="N41" i="57"/>
  <c r="N33" i="57"/>
  <c r="AC14" i="58"/>
  <c r="AO14" i="58" s="1"/>
  <c r="X29" i="57"/>
  <c r="N25" i="51"/>
  <c r="AO35" i="57"/>
  <c r="AO31" i="55"/>
  <c r="N29" i="48"/>
  <c r="X39" i="54"/>
  <c r="N31" i="54"/>
  <c r="N19" i="55"/>
  <c r="X39" i="57"/>
  <c r="N23" i="57"/>
  <c r="N39" i="54"/>
  <c r="X18" i="58"/>
  <c r="AO18" i="58" s="1"/>
  <c r="N39" i="57"/>
  <c r="N20" i="52"/>
  <c r="N26" i="55"/>
  <c r="N20" i="55"/>
  <c r="N17" i="52"/>
  <c r="N37" i="47"/>
  <c r="AC36" i="50"/>
  <c r="X20" i="55"/>
  <c r="AC13" i="57"/>
  <c r="AO13" i="57" s="1"/>
  <c r="N26" i="57"/>
  <c r="N41" i="53"/>
  <c r="N23" i="54"/>
  <c r="AO40" i="58"/>
  <c r="AC12" i="49"/>
  <c r="X12" i="49"/>
  <c r="N12" i="49"/>
  <c r="N13" i="50"/>
  <c r="AC15" i="49"/>
  <c r="X15" i="49"/>
  <c r="N15" i="49"/>
  <c r="N15" i="48"/>
  <c r="X37" i="49"/>
  <c r="AO37" i="49" s="1"/>
  <c r="N25" i="49"/>
  <c r="X23" i="49"/>
  <c r="N32" i="50"/>
  <c r="X24" i="50"/>
  <c r="AO24" i="50" s="1"/>
  <c r="X20" i="50"/>
  <c r="AO20" i="50" s="1"/>
  <c r="N25" i="50"/>
  <c r="N20" i="50"/>
  <c r="N41" i="52"/>
  <c r="N24" i="54"/>
  <c r="N16" i="54"/>
  <c r="N23" i="51"/>
  <c r="N19" i="51"/>
  <c r="N16" i="51"/>
  <c r="N13" i="51"/>
  <c r="AC37" i="52"/>
  <c r="X41" i="52"/>
  <c r="AO41" i="52" s="1"/>
  <c r="N26" i="52"/>
  <c r="AC35" i="52"/>
  <c r="N25" i="52"/>
  <c r="N12" i="52"/>
  <c r="AC14" i="52"/>
  <c r="AC21" i="53"/>
  <c r="N12" i="53"/>
  <c r="N16" i="53"/>
  <c r="N22" i="54"/>
  <c r="AC31" i="54"/>
  <c r="AO31" i="54" s="1"/>
  <c r="X14" i="54"/>
  <c r="AO14" i="54" s="1"/>
  <c r="N24" i="55"/>
  <c r="N23" i="55"/>
  <c r="N16" i="55"/>
  <c r="N14" i="55"/>
  <c r="N41" i="55"/>
  <c r="AC20" i="55"/>
  <c r="N13" i="55"/>
  <c r="N35" i="57"/>
  <c r="X22" i="57"/>
  <c r="X25" i="57"/>
  <c r="AC41" i="57"/>
  <c r="AO41" i="57" s="1"/>
  <c r="N40" i="58"/>
  <c r="N14" i="58"/>
  <c r="N29" i="57"/>
  <c r="X34" i="53"/>
  <c r="AC34" i="53"/>
  <c r="N14" i="53"/>
  <c r="AC31" i="48"/>
  <c r="X31" i="48"/>
  <c r="X39" i="47"/>
  <c r="AC31" i="47"/>
  <c r="X19" i="47"/>
  <c r="N39" i="48"/>
  <c r="AC15" i="48"/>
  <c r="N28" i="48"/>
  <c r="N29" i="50"/>
  <c r="X37" i="52"/>
  <c r="X14" i="52"/>
  <c r="AO14" i="52" s="1"/>
  <c r="N19" i="52"/>
  <c r="AC27" i="53"/>
  <c r="N25" i="53"/>
  <c r="N34" i="53"/>
  <c r="N35" i="53"/>
  <c r="X12" i="53"/>
  <c r="AO12" i="53" s="1"/>
  <c r="N18" i="54"/>
  <c r="N25" i="57"/>
  <c r="N26" i="47"/>
  <c r="AC39" i="47"/>
  <c r="X29" i="47"/>
  <c r="X39" i="48"/>
  <c r="AO39" i="48" s="1"/>
  <c r="N14" i="48"/>
  <c r="N13" i="48"/>
  <c r="N37" i="48"/>
  <c r="X41" i="49"/>
  <c r="AO41" i="49" s="1"/>
  <c r="N38" i="49"/>
  <c r="N34" i="49"/>
  <c r="N31" i="49"/>
  <c r="N35" i="49"/>
  <c r="N33" i="50"/>
  <c r="N36" i="50"/>
  <c r="X32" i="50"/>
  <c r="AO32" i="50" s="1"/>
  <c r="N39" i="50"/>
  <c r="N27" i="50"/>
  <c r="N18" i="50"/>
  <c r="N18" i="47"/>
  <c r="N19" i="47"/>
  <c r="N14" i="47"/>
  <c r="N33" i="48"/>
  <c r="N30" i="48"/>
  <c r="N22" i="48"/>
  <c r="X14" i="48"/>
  <c r="AO14" i="48" s="1"/>
  <c r="N27" i="49"/>
  <c r="N28" i="49"/>
  <c r="N13" i="49"/>
  <c r="N40" i="50"/>
  <c r="N24" i="50"/>
  <c r="N22" i="52"/>
  <c r="N13" i="52"/>
  <c r="N18" i="52"/>
  <c r="N26" i="53"/>
  <c r="N23" i="53"/>
  <c r="AO23" i="54"/>
  <c r="AO22" i="54"/>
  <c r="AO16" i="54"/>
  <c r="AO15" i="54"/>
  <c r="X13" i="55"/>
  <c r="AO13" i="55" s="1"/>
  <c r="AO28" i="58"/>
  <c r="N18" i="58"/>
  <c r="N39" i="52"/>
  <c r="AC22" i="47"/>
  <c r="X22" i="47"/>
  <c r="N22" i="47"/>
  <c r="N30" i="58"/>
  <c r="AC30" i="58"/>
  <c r="X30" i="58"/>
  <c r="AO30" i="58" s="1"/>
  <c r="AC24" i="58"/>
  <c r="X24" i="58"/>
  <c r="N24" i="58"/>
  <c r="N19" i="58"/>
  <c r="X19" i="58"/>
  <c r="AC19" i="58"/>
  <c r="AM32" i="58"/>
  <c r="N32" i="58"/>
  <c r="AC25" i="58"/>
  <c r="X25" i="58"/>
  <c r="N25" i="58"/>
  <c r="N16" i="58"/>
  <c r="AC16" i="58"/>
  <c r="X16" i="58"/>
  <c r="X21" i="58"/>
  <c r="N21" i="58"/>
  <c r="AC21" i="58"/>
  <c r="N29" i="58"/>
  <c r="AC29" i="58"/>
  <c r="X29" i="58"/>
  <c r="AC39" i="58"/>
  <c r="N39" i="58"/>
  <c r="X39" i="58"/>
  <c r="AC35" i="58"/>
  <c r="N35" i="58"/>
  <c r="X35" i="58"/>
  <c r="AC20" i="58"/>
  <c r="X20" i="58"/>
  <c r="N20" i="58"/>
  <c r="X31" i="58"/>
  <c r="N31" i="58"/>
  <c r="AC31" i="58"/>
  <c r="X17" i="58"/>
  <c r="N17" i="58"/>
  <c r="AC17" i="58"/>
  <c r="AO19" i="55"/>
  <c r="N34" i="58"/>
  <c r="X34" i="58"/>
  <c r="AC34" i="58"/>
  <c r="X26" i="58"/>
  <c r="AC26" i="58"/>
  <c r="N26" i="58"/>
  <c r="X27" i="58"/>
  <c r="AO27" i="58" s="1"/>
  <c r="N27" i="58"/>
  <c r="AC27" i="58"/>
  <c r="AC22" i="58"/>
  <c r="X22" i="58"/>
  <c r="N22" i="58"/>
  <c r="N15" i="58"/>
  <c r="X15" i="58"/>
  <c r="AC15" i="58"/>
  <c r="X13" i="58"/>
  <c r="N13" i="58"/>
  <c r="AC13" i="58"/>
  <c r="AO26" i="57"/>
  <c r="AO25" i="57"/>
  <c r="AO29" i="57"/>
  <c r="AO37" i="57"/>
  <c r="AO12" i="57"/>
  <c r="AO17" i="57"/>
  <c r="N33" i="58"/>
  <c r="AC33" i="58"/>
  <c r="X33" i="58"/>
  <c r="AC41" i="58"/>
  <c r="N41" i="58"/>
  <c r="X41" i="58"/>
  <c r="AC37" i="58"/>
  <c r="N37" i="58"/>
  <c r="X37" i="58"/>
  <c r="AO38" i="58"/>
  <c r="AO36" i="58"/>
  <c r="N12" i="58"/>
  <c r="AC12" i="58"/>
  <c r="X12" i="58"/>
  <c r="AC23" i="58"/>
  <c r="X23" i="58"/>
  <c r="N23" i="58"/>
  <c r="N28" i="58"/>
  <c r="AC42" i="57"/>
  <c r="N42" i="57"/>
  <c r="X42" i="57"/>
  <c r="AC38" i="57"/>
  <c r="N38" i="57"/>
  <c r="X38" i="57"/>
  <c r="AC30" i="57"/>
  <c r="N30" i="57"/>
  <c r="X30" i="57"/>
  <c r="N18" i="57"/>
  <c r="AC27" i="57"/>
  <c r="N27" i="57"/>
  <c r="X27" i="57"/>
  <c r="AC40" i="57"/>
  <c r="N40" i="57"/>
  <c r="X40" i="57"/>
  <c r="AC36" i="57"/>
  <c r="N36" i="57"/>
  <c r="X36" i="57"/>
  <c r="AC32" i="57"/>
  <c r="N32" i="57"/>
  <c r="X32" i="57"/>
  <c r="AC28" i="57"/>
  <c r="N28" i="57"/>
  <c r="X28" i="57"/>
  <c r="AO31" i="57"/>
  <c r="N22" i="57"/>
  <c r="N19" i="57"/>
  <c r="AO20" i="57"/>
  <c r="N17" i="57"/>
  <c r="N21" i="57"/>
  <c r="N13" i="57"/>
  <c r="AC34" i="57"/>
  <c r="N34" i="57"/>
  <c r="X34" i="57"/>
  <c r="AO34" i="57" s="1"/>
  <c r="AO21" i="47"/>
  <c r="AO18" i="54"/>
  <c r="AO24" i="54"/>
  <c r="AO39" i="55"/>
  <c r="AO27" i="55"/>
  <c r="AO15" i="55"/>
  <c r="AO39" i="57"/>
  <c r="N24" i="57"/>
  <c r="AO22" i="57"/>
  <c r="AO23" i="57"/>
  <c r="AO33" i="57"/>
  <c r="AO21" i="57"/>
  <c r="AO16" i="57"/>
  <c r="N14" i="57"/>
  <c r="AO17" i="55"/>
  <c r="AO41" i="55"/>
  <c r="AO35" i="55"/>
  <c r="X34" i="55"/>
  <c r="N34" i="55"/>
  <c r="AC34" i="55"/>
  <c r="AM31" i="55"/>
  <c r="N31" i="55"/>
  <c r="AO23" i="55"/>
  <c r="AO21" i="53"/>
  <c r="N36" i="55"/>
  <c r="AC36" i="55"/>
  <c r="X36" i="55"/>
  <c r="N28" i="55"/>
  <c r="AC28" i="55"/>
  <c r="X28" i="55"/>
  <c r="AC40" i="55"/>
  <c r="N40" i="55"/>
  <c r="X40" i="55"/>
  <c r="N33" i="55"/>
  <c r="AC33" i="55"/>
  <c r="X33" i="55"/>
  <c r="N27" i="55"/>
  <c r="X38" i="55"/>
  <c r="N38" i="55"/>
  <c r="AC38" i="55"/>
  <c r="N12" i="55"/>
  <c r="AO24" i="55"/>
  <c r="N21" i="55"/>
  <c r="AO16" i="55"/>
  <c r="N22" i="55"/>
  <c r="AO12" i="55"/>
  <c r="N25" i="55"/>
  <c r="AO20" i="55"/>
  <c r="N18" i="55"/>
  <c r="AO35" i="48"/>
  <c r="AO17" i="49"/>
  <c r="AO21" i="49"/>
  <c r="AO23" i="49"/>
  <c r="AO38" i="50"/>
  <c r="AO30" i="52"/>
  <c r="AO26" i="52"/>
  <c r="AO21" i="54"/>
  <c r="AO17" i="54"/>
  <c r="AO39" i="54"/>
  <c r="AO20" i="54"/>
  <c r="N32" i="55"/>
  <c r="AC32" i="55"/>
  <c r="X32" i="55"/>
  <c r="AC42" i="55"/>
  <c r="N42" i="55"/>
  <c r="X42" i="55"/>
  <c r="N37" i="55"/>
  <c r="AC37" i="55"/>
  <c r="X37" i="55"/>
  <c r="N29" i="55"/>
  <c r="AC29" i="55"/>
  <c r="X29" i="55"/>
  <c r="X30" i="55"/>
  <c r="N30" i="55"/>
  <c r="AC30" i="55"/>
  <c r="N35" i="55"/>
  <c r="AO21" i="55"/>
  <c r="AO22" i="55"/>
  <c r="AO14" i="55"/>
  <c r="AO25" i="55"/>
  <c r="AO18" i="55"/>
  <c r="AC36" i="54"/>
  <c r="X36" i="54"/>
  <c r="N36" i="54"/>
  <c r="AC28" i="54"/>
  <c r="X28" i="54"/>
  <c r="N28" i="54"/>
  <c r="AC29" i="54"/>
  <c r="X29" i="54"/>
  <c r="N29" i="54"/>
  <c r="AC35" i="54"/>
  <c r="X35" i="54"/>
  <c r="N35" i="54"/>
  <c r="N25" i="54"/>
  <c r="N17" i="54"/>
  <c r="AC38" i="54"/>
  <c r="N38" i="54"/>
  <c r="X38" i="54"/>
  <c r="AC34" i="54"/>
  <c r="X34" i="54"/>
  <c r="N34" i="54"/>
  <c r="AC30" i="54"/>
  <c r="N30" i="54"/>
  <c r="X30" i="54"/>
  <c r="AC26" i="54"/>
  <c r="N26" i="54"/>
  <c r="X26" i="54"/>
  <c r="AC33" i="54"/>
  <c r="X33" i="54"/>
  <c r="N33" i="54"/>
  <c r="N19" i="54"/>
  <c r="AC27" i="54"/>
  <c r="X27" i="54"/>
  <c r="N27" i="54"/>
  <c r="AC40" i="54"/>
  <c r="X40" i="54"/>
  <c r="N40" i="54"/>
  <c r="AC32" i="54"/>
  <c r="X32" i="54"/>
  <c r="N32" i="54"/>
  <c r="AO33" i="48"/>
  <c r="AO28" i="48"/>
  <c r="AO41" i="48"/>
  <c r="AO29" i="48"/>
  <c r="AO25" i="48"/>
  <c r="AO22" i="48"/>
  <c r="AO33" i="49"/>
  <c r="AO39" i="49"/>
  <c r="AO33" i="50"/>
  <c r="AO36" i="50"/>
  <c r="AO39" i="50"/>
  <c r="AO34" i="50"/>
  <c r="AO31" i="50"/>
  <c r="AO39" i="51"/>
  <c r="AO35" i="53"/>
  <c r="AO22" i="53"/>
  <c r="AO23" i="53"/>
  <c r="AC41" i="54"/>
  <c r="X41" i="54"/>
  <c r="N41" i="54"/>
  <c r="N21" i="54"/>
  <c r="AO19" i="54"/>
  <c r="N13" i="54"/>
  <c r="AC37" i="54"/>
  <c r="X37" i="54"/>
  <c r="N37" i="54"/>
  <c r="N15" i="54"/>
  <c r="N12" i="54"/>
  <c r="N17" i="53"/>
  <c r="AC13" i="53"/>
  <c r="X13" i="53"/>
  <c r="N13" i="53"/>
  <c r="AO23" i="52"/>
  <c r="N28" i="53"/>
  <c r="AC28" i="53"/>
  <c r="X28" i="53"/>
  <c r="AC40" i="53"/>
  <c r="N40" i="53"/>
  <c r="X40" i="53"/>
  <c r="AC36" i="53"/>
  <c r="N36" i="53"/>
  <c r="X36" i="53"/>
  <c r="N29" i="53"/>
  <c r="AC29" i="53"/>
  <c r="X29" i="53"/>
  <c r="AM31" i="53"/>
  <c r="N31" i="53"/>
  <c r="N20" i="53"/>
  <c r="AO17" i="53"/>
  <c r="AO16" i="53"/>
  <c r="N32" i="53"/>
  <c r="AC32" i="53"/>
  <c r="X32" i="53"/>
  <c r="AC42" i="53"/>
  <c r="N42" i="53"/>
  <c r="X42" i="53"/>
  <c r="AC38" i="53"/>
  <c r="N38" i="53"/>
  <c r="X38" i="53"/>
  <c r="N33" i="53"/>
  <c r="AC33" i="53"/>
  <c r="X33" i="53"/>
  <c r="AO31" i="51"/>
  <c r="AO18" i="51"/>
  <c r="AO14" i="51"/>
  <c r="AO39" i="52"/>
  <c r="AO37" i="52"/>
  <c r="AO24" i="52"/>
  <c r="AO35" i="52"/>
  <c r="AO13" i="52"/>
  <c r="AO39" i="53"/>
  <c r="AO31" i="53"/>
  <c r="AO27" i="53"/>
  <c r="X30" i="53"/>
  <c r="N30" i="53"/>
  <c r="AC30" i="53"/>
  <c r="AO15" i="53"/>
  <c r="AO20" i="53"/>
  <c r="N21" i="53"/>
  <c r="AO25" i="53"/>
  <c r="N31" i="52"/>
  <c r="AC31" i="52"/>
  <c r="X31" i="52"/>
  <c r="AC38" i="52"/>
  <c r="N38" i="52"/>
  <c r="X38" i="52"/>
  <c r="AH15" i="52"/>
  <c r="N15" i="52"/>
  <c r="AO13" i="51"/>
  <c r="N16" i="52"/>
  <c r="X33" i="52"/>
  <c r="AC33" i="52"/>
  <c r="N33" i="52"/>
  <c r="AO25" i="52"/>
  <c r="AO22" i="52"/>
  <c r="AO17" i="52"/>
  <c r="AO18" i="52"/>
  <c r="AC42" i="52"/>
  <c r="N42" i="52"/>
  <c r="X42" i="52"/>
  <c r="N32" i="52"/>
  <c r="AC32" i="52"/>
  <c r="X32" i="52"/>
  <c r="AO26" i="51"/>
  <c r="AO22" i="51"/>
  <c r="AC27" i="52"/>
  <c r="N27" i="52"/>
  <c r="X27" i="52"/>
  <c r="AC40" i="52"/>
  <c r="N40" i="52"/>
  <c r="X40" i="52"/>
  <c r="AC36" i="52"/>
  <c r="N36" i="52"/>
  <c r="X36" i="52"/>
  <c r="N28" i="52"/>
  <c r="AC28" i="52"/>
  <c r="X28" i="52"/>
  <c r="N29" i="52"/>
  <c r="N24" i="52"/>
  <c r="AO34" i="52"/>
  <c r="AO21" i="52"/>
  <c r="AO12" i="52"/>
  <c r="AC41" i="51"/>
  <c r="X41" i="51"/>
  <c r="N41" i="51"/>
  <c r="AC37" i="51"/>
  <c r="X37" i="51"/>
  <c r="N37" i="51"/>
  <c r="AC40" i="51"/>
  <c r="X40" i="51"/>
  <c r="N40" i="51"/>
  <c r="AC32" i="51"/>
  <c r="X32" i="51"/>
  <c r="N32" i="51"/>
  <c r="N27" i="51"/>
  <c r="AC27" i="51"/>
  <c r="X27" i="51"/>
  <c r="N26" i="51"/>
  <c r="AO29" i="51"/>
  <c r="AO24" i="51"/>
  <c r="AO17" i="51"/>
  <c r="AO15" i="51"/>
  <c r="AC36" i="51"/>
  <c r="N36" i="51"/>
  <c r="X36" i="51"/>
  <c r="N31" i="51"/>
  <c r="N12" i="51"/>
  <c r="N29" i="51"/>
  <c r="N17" i="51"/>
  <c r="AO31" i="49"/>
  <c r="AO25" i="50"/>
  <c r="AC38" i="51"/>
  <c r="N38" i="51"/>
  <c r="X38" i="51"/>
  <c r="AC34" i="51"/>
  <c r="X34" i="51"/>
  <c r="N34" i="51"/>
  <c r="AC30" i="51"/>
  <c r="N30" i="51"/>
  <c r="X30" i="51"/>
  <c r="N28" i="51"/>
  <c r="AC28" i="51"/>
  <c r="X28" i="51"/>
  <c r="AC33" i="51"/>
  <c r="X33" i="51"/>
  <c r="N33" i="51"/>
  <c r="AC35" i="51"/>
  <c r="X35" i="51"/>
  <c r="N35" i="51"/>
  <c r="AO19" i="51"/>
  <c r="AO20" i="51"/>
  <c r="N14" i="50"/>
  <c r="AC14" i="50"/>
  <c r="X14" i="50"/>
  <c r="X15" i="50"/>
  <c r="N15" i="50"/>
  <c r="AC15" i="50"/>
  <c r="AO37" i="50"/>
  <c r="AO40" i="50"/>
  <c r="N21" i="50"/>
  <c r="AC21" i="50"/>
  <c r="X21" i="50"/>
  <c r="N17" i="50"/>
  <c r="AC17" i="50"/>
  <c r="X17" i="50"/>
  <c r="AO27" i="50"/>
  <c r="AO27" i="49"/>
  <c r="AO41" i="50"/>
  <c r="AO42" i="50"/>
  <c r="AO28" i="50"/>
  <c r="AO40" i="49"/>
  <c r="AO38" i="49"/>
  <c r="AO34" i="49"/>
  <c r="AO35" i="49"/>
  <c r="AO35" i="50"/>
  <c r="N23" i="50"/>
  <c r="AC23" i="50"/>
  <c r="X23" i="50"/>
  <c r="N19" i="50"/>
  <c r="AC19" i="50"/>
  <c r="X19" i="50"/>
  <c r="N24" i="49"/>
  <c r="AC24" i="49"/>
  <c r="X24" i="49"/>
  <c r="N16" i="49"/>
  <c r="AC16" i="49"/>
  <c r="X16" i="49"/>
  <c r="AO28" i="49"/>
  <c r="AO15" i="48"/>
  <c r="AO32" i="49"/>
  <c r="N26" i="49"/>
  <c r="AC26" i="49"/>
  <c r="X26" i="49"/>
  <c r="N22" i="49"/>
  <c r="AC22" i="49"/>
  <c r="X22" i="49"/>
  <c r="N18" i="49"/>
  <c r="AC18" i="49"/>
  <c r="X18" i="49"/>
  <c r="AO25" i="49"/>
  <c r="AO29" i="49"/>
  <c r="AO19" i="49"/>
  <c r="AC14" i="49"/>
  <c r="X14" i="49"/>
  <c r="N14" i="49"/>
  <c r="N20" i="49"/>
  <c r="AC20" i="49"/>
  <c r="X20" i="49"/>
  <c r="AO19" i="48"/>
  <c r="AO36" i="49"/>
  <c r="AC40" i="48"/>
  <c r="N40" i="48"/>
  <c r="X40" i="48"/>
  <c r="AO17" i="48"/>
  <c r="AO33" i="47"/>
  <c r="AO20" i="47"/>
  <c r="AO26" i="48"/>
  <c r="N32" i="48"/>
  <c r="AO24" i="48"/>
  <c r="AO37" i="48"/>
  <c r="AC36" i="48"/>
  <c r="N36" i="48"/>
  <c r="X36" i="48"/>
  <c r="AO35" i="47"/>
  <c r="AC42" i="48"/>
  <c r="N42" i="48"/>
  <c r="X42" i="48"/>
  <c r="AC38" i="48"/>
  <c r="N38" i="48"/>
  <c r="X38" i="48"/>
  <c r="AO32" i="48"/>
  <c r="AC27" i="48"/>
  <c r="X27" i="48"/>
  <c r="N27" i="48"/>
  <c r="N31" i="48"/>
  <c r="AH31" i="48"/>
  <c r="N23" i="48"/>
  <c r="AC23" i="48"/>
  <c r="X23" i="48"/>
  <c r="AO13" i="48"/>
  <c r="AO21" i="48"/>
  <c r="AO18" i="48"/>
  <c r="AC30" i="47"/>
  <c r="N30" i="47"/>
  <c r="X30" i="47"/>
  <c r="AC15" i="47"/>
  <c r="X15" i="47"/>
  <c r="N15" i="47"/>
  <c r="AC12" i="47"/>
  <c r="X12" i="47"/>
  <c r="N12" i="47"/>
  <c r="AC16" i="47"/>
  <c r="X16" i="47"/>
  <c r="N16" i="47"/>
  <c r="AC38" i="47"/>
  <c r="N38" i="47"/>
  <c r="X38" i="47"/>
  <c r="AC34" i="47"/>
  <c r="N34" i="47"/>
  <c r="X34" i="47"/>
  <c r="AC25" i="47"/>
  <c r="X25" i="47"/>
  <c r="N25" i="47"/>
  <c r="AC40" i="47"/>
  <c r="X40" i="47"/>
  <c r="AC36" i="47"/>
  <c r="N36" i="47"/>
  <c r="X36" i="47"/>
  <c r="AC32" i="47"/>
  <c r="N32" i="47"/>
  <c r="X32" i="47"/>
  <c r="AC28" i="47"/>
  <c r="N28" i="47"/>
  <c r="X28" i="47"/>
  <c r="AO31" i="47"/>
  <c r="X27" i="47"/>
  <c r="AC27" i="47"/>
  <c r="N27" i="47"/>
  <c r="AC23" i="47"/>
  <c r="X23" i="47"/>
  <c r="N23" i="47"/>
  <c r="AO29" i="47"/>
  <c r="AO19" i="47"/>
  <c r="AO37" i="47"/>
  <c r="P4" i="17"/>
  <c r="N4" i="17"/>
  <c r="AO31" i="52" l="1"/>
  <c r="AO37" i="58"/>
  <c r="AO22" i="58"/>
  <c r="AO23" i="58"/>
  <c r="AO39" i="47"/>
  <c r="AO32" i="57"/>
  <c r="AO22" i="47"/>
  <c r="AO31" i="48"/>
  <c r="AO33" i="58"/>
  <c r="AO34" i="53"/>
  <c r="AO39" i="58"/>
  <c r="AO21" i="58"/>
  <c r="AO37" i="54"/>
  <c r="AO26" i="58"/>
  <c r="AO31" i="58"/>
  <c r="AO35" i="58"/>
  <c r="AO16" i="58"/>
  <c r="AO25" i="58"/>
  <c r="AO24" i="58"/>
  <c r="AO15" i="49"/>
  <c r="AO12" i="49"/>
  <c r="AO13" i="58"/>
  <c r="AO15" i="58"/>
  <c r="AO34" i="58"/>
  <c r="AO17" i="58"/>
  <c r="AO36" i="57"/>
  <c r="AO42" i="57"/>
  <c r="AO12" i="58"/>
  <c r="AO41" i="58"/>
  <c r="AO20" i="58"/>
  <c r="AO29" i="58"/>
  <c r="AO19" i="58"/>
  <c r="AO41" i="51"/>
  <c r="AO32" i="52"/>
  <c r="AO29" i="55"/>
  <c r="AO33" i="55"/>
  <c r="AO28" i="57"/>
  <c r="AO27" i="57"/>
  <c r="AO38" i="57"/>
  <c r="AO34" i="54"/>
  <c r="AO29" i="54"/>
  <c r="AO32" i="55"/>
  <c r="AO36" i="55"/>
  <c r="AO40" i="57"/>
  <c r="AO30" i="57"/>
  <c r="AO30" i="54"/>
  <c r="AO16" i="49"/>
  <c r="AO27" i="54"/>
  <c r="AO35" i="54"/>
  <c r="AO28" i="55"/>
  <c r="AO36" i="52"/>
  <c r="AO26" i="54"/>
  <c r="AO42" i="55"/>
  <c r="AO38" i="55"/>
  <c r="AO34" i="55"/>
  <c r="AO28" i="53"/>
  <c r="AO40" i="54"/>
  <c r="AO36" i="54"/>
  <c r="AO30" i="55"/>
  <c r="AO37" i="55"/>
  <c r="AO40" i="55"/>
  <c r="AO33" i="52"/>
  <c r="AO38" i="53"/>
  <c r="AO38" i="54"/>
  <c r="AO18" i="49"/>
  <c r="AO24" i="49"/>
  <c r="AO28" i="51"/>
  <c r="AO27" i="51"/>
  <c r="AO32" i="51"/>
  <c r="AO40" i="52"/>
  <c r="AO42" i="52"/>
  <c r="AO33" i="53"/>
  <c r="AO40" i="53"/>
  <c r="AO13" i="53"/>
  <c r="AO41" i="54"/>
  <c r="AO32" i="54"/>
  <c r="AO33" i="54"/>
  <c r="AO28" i="54"/>
  <c r="AO32" i="53"/>
  <c r="AO36" i="53"/>
  <c r="AO30" i="53"/>
  <c r="AO42" i="53"/>
  <c r="AO29" i="53"/>
  <c r="AO28" i="52"/>
  <c r="AO38" i="52"/>
  <c r="AO19" i="50"/>
  <c r="AO17" i="50"/>
  <c r="AO14" i="50"/>
  <c r="AO35" i="51"/>
  <c r="AO30" i="51"/>
  <c r="AO34" i="51"/>
  <c r="AO40" i="51"/>
  <c r="AO27" i="52"/>
  <c r="AO38" i="51"/>
  <c r="AO23" i="47"/>
  <c r="AO38" i="48"/>
  <c r="AO23" i="50"/>
  <c r="AO21" i="50"/>
  <c r="AO15" i="50"/>
  <c r="AO33" i="51"/>
  <c r="AO36" i="51"/>
  <c r="AO37" i="51"/>
  <c r="AO36" i="47"/>
  <c r="AO38" i="47"/>
  <c r="AO30" i="47"/>
  <c r="AO15" i="47"/>
  <c r="AO27" i="48"/>
  <c r="AO20" i="49"/>
  <c r="AO26" i="49"/>
  <c r="AO14" i="49"/>
  <c r="AO22" i="49"/>
  <c r="AO40" i="47"/>
  <c r="AO25" i="47"/>
  <c r="AO16" i="47"/>
  <c r="AO23" i="48"/>
  <c r="AO42" i="48"/>
  <c r="AO36" i="48"/>
  <c r="AO40" i="48"/>
  <c r="AO27" i="47"/>
  <c r="AO34" i="47"/>
  <c r="AO32" i="47"/>
  <c r="AO28" i="47"/>
  <c r="AO12" i="47"/>
  <c r="AL13" i="17" l="1"/>
  <c r="AL14" i="17"/>
  <c r="AL15" i="17"/>
  <c r="AL16" i="17"/>
  <c r="AL17" i="17"/>
  <c r="AL18" i="17"/>
  <c r="AL19" i="17"/>
  <c r="AL20" i="17"/>
  <c r="AL21" i="17"/>
  <c r="AL22" i="17"/>
  <c r="AL23" i="17"/>
  <c r="AL24" i="17"/>
  <c r="AL25" i="17"/>
  <c r="AL26" i="17"/>
  <c r="AL27" i="17"/>
  <c r="AL28" i="17"/>
  <c r="AL29" i="17"/>
  <c r="AL30" i="17"/>
  <c r="AL31" i="17"/>
  <c r="AL32" i="17"/>
  <c r="AL33" i="17"/>
  <c r="AL34" i="17"/>
  <c r="AL35" i="17"/>
  <c r="AL36" i="17"/>
  <c r="AL37" i="17"/>
  <c r="AL38" i="17"/>
  <c r="AL39" i="17"/>
  <c r="AL40" i="17"/>
  <c r="AL41" i="17"/>
  <c r="AL42" i="17"/>
  <c r="AL12" i="17"/>
  <c r="AG15" i="17"/>
  <c r="AG16" i="17"/>
  <c r="AG22" i="17"/>
  <c r="AG23" i="17"/>
  <c r="AG29" i="17"/>
  <c r="AG30" i="17"/>
  <c r="AG36" i="17"/>
  <c r="AG37" i="17"/>
  <c r="AG12" i="17"/>
  <c r="AB14" i="17"/>
  <c r="AB15" i="17"/>
  <c r="AB16" i="17"/>
  <c r="AB22" i="17"/>
  <c r="AB23" i="17"/>
  <c r="AB25" i="17"/>
  <c r="AB26" i="17"/>
  <c r="AB27" i="17"/>
  <c r="AB28" i="17"/>
  <c r="AB29" i="17"/>
  <c r="AB30" i="17"/>
  <c r="AB36" i="17"/>
  <c r="AB37" i="17"/>
  <c r="AB38" i="17"/>
  <c r="AB39" i="17"/>
  <c r="AB40" i="17"/>
  <c r="AB41" i="17"/>
  <c r="AB42" i="17"/>
  <c r="AB12" i="17"/>
  <c r="W15" i="17"/>
  <c r="W16" i="17"/>
  <c r="W22" i="17"/>
  <c r="W23" i="17"/>
  <c r="P23" i="17" s="1"/>
  <c r="W29" i="17"/>
  <c r="W30" i="17"/>
  <c r="W36" i="17"/>
  <c r="W37" i="17"/>
  <c r="W12" i="17"/>
  <c r="P12" i="17" l="1"/>
  <c r="Q12" i="17" s="1"/>
  <c r="P37" i="17"/>
  <c r="P36" i="17"/>
  <c r="P22" i="17"/>
  <c r="P30" i="17"/>
  <c r="P16" i="17"/>
  <c r="P29" i="17"/>
  <c r="P15" i="17"/>
  <c r="T40" i="17"/>
  <c r="U40" i="17"/>
  <c r="Y40" i="17"/>
  <c r="Z40" i="17"/>
  <c r="AD40" i="17"/>
  <c r="AE40" i="17"/>
  <c r="AG40" i="17" s="1"/>
  <c r="AI40" i="17"/>
  <c r="AJ40" i="17"/>
  <c r="T41" i="17"/>
  <c r="U41" i="17"/>
  <c r="Y41" i="17"/>
  <c r="Z41" i="17"/>
  <c r="AD41" i="17"/>
  <c r="AE41" i="17"/>
  <c r="AG41" i="17" s="1"/>
  <c r="AI41" i="17"/>
  <c r="AJ41" i="17"/>
  <c r="T42" i="17"/>
  <c r="U42" i="17"/>
  <c r="Y42" i="17"/>
  <c r="Z42" i="17"/>
  <c r="AD42" i="17"/>
  <c r="AE42" i="17"/>
  <c r="AG42" i="17" s="1"/>
  <c r="AI42" i="17"/>
  <c r="AJ42" i="17"/>
  <c r="W41" i="17" l="1"/>
  <c r="W42" i="17"/>
  <c r="W40" i="17"/>
  <c r="AK40" i="17"/>
  <c r="AM40" i="17" s="1"/>
  <c r="AK41" i="17"/>
  <c r="AM41" i="17" s="1"/>
  <c r="V41" i="17"/>
  <c r="AF40" i="17"/>
  <c r="AH40" i="17" s="1"/>
  <c r="AF41" i="17"/>
  <c r="AH41" i="17" s="1"/>
  <c r="AK42" i="17"/>
  <c r="AM42" i="17" s="1"/>
  <c r="AF42" i="17"/>
  <c r="AH42" i="17" s="1"/>
  <c r="AA42" i="17"/>
  <c r="V42" i="17"/>
  <c r="AA41" i="17"/>
  <c r="AA40" i="17"/>
  <c r="V40" i="17"/>
  <c r="AJ39" i="17"/>
  <c r="AI39" i="17"/>
  <c r="AE39" i="17"/>
  <c r="AG39" i="17" s="1"/>
  <c r="AD39" i="17"/>
  <c r="Z39" i="17"/>
  <c r="Y39" i="17"/>
  <c r="U39" i="17"/>
  <c r="T39" i="17"/>
  <c r="AJ38" i="17"/>
  <c r="AI38" i="17"/>
  <c r="AE38" i="17"/>
  <c r="AD38" i="17"/>
  <c r="Z38" i="17"/>
  <c r="Y38" i="17"/>
  <c r="U38" i="17"/>
  <c r="T38" i="17"/>
  <c r="W38" i="17" s="1"/>
  <c r="AJ37" i="17"/>
  <c r="AI37" i="17"/>
  <c r="AE37" i="17"/>
  <c r="AD37" i="17"/>
  <c r="Z37" i="17"/>
  <c r="Y37" i="17"/>
  <c r="U37" i="17"/>
  <c r="T37" i="17"/>
  <c r="AJ36" i="17"/>
  <c r="AI36" i="17"/>
  <c r="AE36" i="17"/>
  <c r="AD36" i="17"/>
  <c r="Z36" i="17"/>
  <c r="Y36" i="17"/>
  <c r="U36" i="17"/>
  <c r="T36" i="17"/>
  <c r="AJ35" i="17"/>
  <c r="AI35" i="17"/>
  <c r="AE35" i="17"/>
  <c r="AG35" i="17" s="1"/>
  <c r="AD35" i="17"/>
  <c r="Z35" i="17"/>
  <c r="Y35" i="17"/>
  <c r="AB35" i="17" s="1"/>
  <c r="U35" i="17"/>
  <c r="T35" i="17"/>
  <c r="AJ34" i="17"/>
  <c r="AI34" i="17"/>
  <c r="AE34" i="17"/>
  <c r="AD34" i="17"/>
  <c r="Z34" i="17"/>
  <c r="Y34" i="17"/>
  <c r="U34" i="17"/>
  <c r="T34" i="17"/>
  <c r="W34" i="17" s="1"/>
  <c r="AJ33" i="17"/>
  <c r="AI33" i="17"/>
  <c r="AE33" i="17"/>
  <c r="AD33" i="17"/>
  <c r="Z33" i="17"/>
  <c r="Y33" i="17"/>
  <c r="AB33" i="17" s="1"/>
  <c r="U33" i="17"/>
  <c r="T33" i="17"/>
  <c r="AJ32" i="17"/>
  <c r="AI32" i="17"/>
  <c r="AE32" i="17"/>
  <c r="AD32" i="17"/>
  <c r="Z32" i="17"/>
  <c r="Y32" i="17"/>
  <c r="AB32" i="17" s="1"/>
  <c r="U32" i="17"/>
  <c r="T32" i="17"/>
  <c r="W32" i="17" s="1"/>
  <c r="AJ31" i="17"/>
  <c r="AI31" i="17"/>
  <c r="AE31" i="17"/>
  <c r="AD31" i="17"/>
  <c r="Z31" i="17"/>
  <c r="Y31" i="17"/>
  <c r="AB31" i="17" s="1"/>
  <c r="U31" i="17"/>
  <c r="T31" i="17"/>
  <c r="AJ30" i="17"/>
  <c r="AI30" i="17"/>
  <c r="AE30" i="17"/>
  <c r="AD30" i="17"/>
  <c r="Z30" i="17"/>
  <c r="Y30" i="17"/>
  <c r="U30" i="17"/>
  <c r="T30" i="17"/>
  <c r="AJ29" i="17"/>
  <c r="AI29" i="17"/>
  <c r="AE29" i="17"/>
  <c r="AD29" i="17"/>
  <c r="Z29" i="17"/>
  <c r="Y29" i="17"/>
  <c r="U29" i="17"/>
  <c r="T29" i="17"/>
  <c r="AJ28" i="17"/>
  <c r="AI28" i="17"/>
  <c r="AE28" i="17"/>
  <c r="AD28" i="17"/>
  <c r="Z28" i="17"/>
  <c r="Y28" i="17"/>
  <c r="U28" i="17"/>
  <c r="T28" i="17"/>
  <c r="W28" i="17" s="1"/>
  <c r="AJ27" i="17"/>
  <c r="AI27" i="17"/>
  <c r="AE27" i="17"/>
  <c r="AD27" i="17"/>
  <c r="Z27" i="17"/>
  <c r="Y27" i="17"/>
  <c r="U27" i="17"/>
  <c r="T27" i="17"/>
  <c r="AJ26" i="17"/>
  <c r="AI26" i="17"/>
  <c r="AE26" i="17"/>
  <c r="AD26" i="17"/>
  <c r="Z26" i="17"/>
  <c r="Y26" i="17"/>
  <c r="U26" i="17"/>
  <c r="T26" i="17"/>
  <c r="W26" i="17" s="1"/>
  <c r="AJ25" i="17"/>
  <c r="AI25" i="17"/>
  <c r="AE25" i="17"/>
  <c r="AD25" i="17"/>
  <c r="Z25" i="17"/>
  <c r="Y25" i="17"/>
  <c r="U25" i="17"/>
  <c r="T25" i="17"/>
  <c r="AJ24" i="17"/>
  <c r="AI24" i="17"/>
  <c r="AE24" i="17"/>
  <c r="AD24" i="17"/>
  <c r="Z24" i="17"/>
  <c r="Y24" i="17"/>
  <c r="U24" i="17"/>
  <c r="T24" i="17"/>
  <c r="AJ23" i="17"/>
  <c r="AI23" i="17"/>
  <c r="AE23" i="17"/>
  <c r="AD23" i="17"/>
  <c r="Z23" i="17"/>
  <c r="Y23" i="17"/>
  <c r="U23" i="17"/>
  <c r="T23" i="17"/>
  <c r="AJ22" i="17"/>
  <c r="AI22" i="17"/>
  <c r="AE22" i="17"/>
  <c r="AD22" i="17"/>
  <c r="Z22" i="17"/>
  <c r="Y22" i="17"/>
  <c r="U22" i="17"/>
  <c r="T22" i="17"/>
  <c r="AJ21" i="17"/>
  <c r="AI21" i="17"/>
  <c r="AE21" i="17"/>
  <c r="AD21" i="17"/>
  <c r="Z21" i="17"/>
  <c r="Y21" i="17"/>
  <c r="AB21" i="17" s="1"/>
  <c r="U21" i="17"/>
  <c r="T21" i="17"/>
  <c r="AJ20" i="17"/>
  <c r="AI20" i="17"/>
  <c r="AE20" i="17"/>
  <c r="AD20" i="17"/>
  <c r="Z20" i="17"/>
  <c r="Y20" i="17"/>
  <c r="AB20" i="17" s="1"/>
  <c r="U20" i="17"/>
  <c r="T20" i="17"/>
  <c r="AJ19" i="17"/>
  <c r="AI19" i="17"/>
  <c r="AE19" i="17"/>
  <c r="AD19" i="17"/>
  <c r="Z19" i="17"/>
  <c r="Y19" i="17"/>
  <c r="AB19" i="17" s="1"/>
  <c r="U19" i="17"/>
  <c r="T19" i="17"/>
  <c r="AJ18" i="17"/>
  <c r="AI18" i="17"/>
  <c r="AE18" i="17"/>
  <c r="AD18" i="17"/>
  <c r="Z18" i="17"/>
  <c r="Y18" i="17"/>
  <c r="AB18" i="17" s="1"/>
  <c r="U18" i="17"/>
  <c r="T18" i="17"/>
  <c r="W18" i="17" s="1"/>
  <c r="AJ17" i="17"/>
  <c r="AI17" i="17"/>
  <c r="AE17" i="17"/>
  <c r="AD17" i="17"/>
  <c r="Z17" i="17"/>
  <c r="Y17" i="17"/>
  <c r="AB17" i="17" s="1"/>
  <c r="U17" i="17"/>
  <c r="T17" i="17"/>
  <c r="AJ16" i="17"/>
  <c r="AI16" i="17"/>
  <c r="AE16" i="17"/>
  <c r="AD16" i="17"/>
  <c r="Z16" i="17"/>
  <c r="Y16" i="17"/>
  <c r="U16" i="17"/>
  <c r="T16" i="17"/>
  <c r="AJ15" i="17"/>
  <c r="AI15" i="17"/>
  <c r="AE15" i="17"/>
  <c r="AD15" i="17"/>
  <c r="Z15" i="17"/>
  <c r="Y15" i="17"/>
  <c r="U15" i="17"/>
  <c r="T15" i="17"/>
  <c r="AJ14" i="17"/>
  <c r="AI14" i="17"/>
  <c r="AE14" i="17"/>
  <c r="AD14" i="17"/>
  <c r="Z14" i="17"/>
  <c r="Y14" i="17"/>
  <c r="U14" i="17"/>
  <c r="T14" i="17"/>
  <c r="AJ13" i="17"/>
  <c r="AI13" i="17"/>
  <c r="AE13" i="17"/>
  <c r="AD13" i="17"/>
  <c r="Z13" i="17"/>
  <c r="Y13" i="17"/>
  <c r="U13" i="17"/>
  <c r="T13" i="17"/>
  <c r="W13" i="17" s="1"/>
  <c r="AJ12" i="17"/>
  <c r="AI12" i="17"/>
  <c r="AE12" i="17"/>
  <c r="AD12" i="17"/>
  <c r="Z12" i="17"/>
  <c r="Y12" i="17"/>
  <c r="U12" i="17"/>
  <c r="T12" i="17"/>
  <c r="C4" i="17"/>
  <c r="A4" i="17"/>
  <c r="O1" i="17"/>
  <c r="AB24" i="17" l="1"/>
  <c r="W24" i="17"/>
  <c r="AB34" i="17"/>
  <c r="AB13" i="17"/>
  <c r="AA33" i="17"/>
  <c r="AG21" i="17"/>
  <c r="AG19" i="17"/>
  <c r="AG27" i="17"/>
  <c r="AG33" i="17"/>
  <c r="AG13" i="17"/>
  <c r="AG17" i="17"/>
  <c r="AG25" i="17"/>
  <c r="AG31" i="17"/>
  <c r="AG28" i="17"/>
  <c r="AG38" i="17"/>
  <c r="AG34" i="17"/>
  <c r="W17" i="17"/>
  <c r="W19" i="17"/>
  <c r="W21" i="17"/>
  <c r="W25" i="17"/>
  <c r="W27" i="17"/>
  <c r="W31" i="17"/>
  <c r="W33" i="17"/>
  <c r="W35" i="17"/>
  <c r="W39" i="17"/>
  <c r="AG24" i="17"/>
  <c r="AA12" i="17"/>
  <c r="AG26" i="17"/>
  <c r="AG20" i="17"/>
  <c r="AF12" i="17"/>
  <c r="AG32" i="17"/>
  <c r="AG18" i="17"/>
  <c r="W14" i="17"/>
  <c r="W20" i="17"/>
  <c r="AG14" i="17"/>
  <c r="AF34" i="17"/>
  <c r="AH34" i="17" s="1"/>
  <c r="AA13" i="17"/>
  <c r="AF32" i="17"/>
  <c r="AH32" i="17" s="1"/>
  <c r="AF31" i="17"/>
  <c r="AH31" i="17" s="1"/>
  <c r="AK21" i="17"/>
  <c r="AM21" i="17" s="1"/>
  <c r="AF33" i="17"/>
  <c r="AH33" i="17" s="1"/>
  <c r="AF35" i="17"/>
  <c r="AH35" i="17" s="1"/>
  <c r="AF37" i="17"/>
  <c r="AH37" i="17" s="1"/>
  <c r="AF36" i="17"/>
  <c r="AH36" i="17" s="1"/>
  <c r="AK37" i="17"/>
  <c r="AM37" i="17" s="1"/>
  <c r="AK27" i="17"/>
  <c r="AM27" i="17" s="1"/>
  <c r="AK29" i="17"/>
  <c r="AM29" i="17" s="1"/>
  <c r="AF30" i="17"/>
  <c r="AH30" i="17" s="1"/>
  <c r="AK22" i="17"/>
  <c r="AM22" i="17" s="1"/>
  <c r="AK24" i="17"/>
  <c r="AM24" i="17" s="1"/>
  <c r="AK26" i="17"/>
  <c r="AM26" i="17" s="1"/>
  <c r="AK28" i="17"/>
  <c r="AM28" i="17" s="1"/>
  <c r="AF20" i="17"/>
  <c r="AH20" i="17" s="1"/>
  <c r="AK23" i="17"/>
  <c r="AM23" i="17" s="1"/>
  <c r="AF22" i="17"/>
  <c r="AH22" i="17" s="1"/>
  <c r="AK25" i="17"/>
  <c r="AM25" i="17" s="1"/>
  <c r="AA30" i="17"/>
  <c r="AF13" i="17"/>
  <c r="AH13" i="17" s="1"/>
  <c r="AF19" i="17"/>
  <c r="AH19" i="17" s="1"/>
  <c r="AF21" i="17"/>
  <c r="AH21" i="17" s="1"/>
  <c r="AF23" i="17"/>
  <c r="AH23" i="17" s="1"/>
  <c r="V38" i="17"/>
  <c r="AK12" i="17"/>
  <c r="AM12" i="17" s="1"/>
  <c r="AK13" i="17"/>
  <c r="AM13" i="17" s="1"/>
  <c r="AK14" i="17"/>
  <c r="AM14" i="17" s="1"/>
  <c r="AK16" i="17"/>
  <c r="AM16" i="17" s="1"/>
  <c r="AK18" i="17"/>
  <c r="AM18" i="17" s="1"/>
  <c r="AK19" i="17"/>
  <c r="AM19" i="17" s="1"/>
  <c r="AK20" i="17"/>
  <c r="AM20" i="17" s="1"/>
  <c r="AF24" i="17"/>
  <c r="AH24" i="17" s="1"/>
  <c r="AF25" i="17"/>
  <c r="AH25" i="17" s="1"/>
  <c r="AF26" i="17"/>
  <c r="AH26" i="17" s="1"/>
  <c r="AF27" i="17"/>
  <c r="AH27" i="17" s="1"/>
  <c r="AF28" i="17"/>
  <c r="AH28" i="17" s="1"/>
  <c r="AF29" i="17"/>
  <c r="AH29" i="17" s="1"/>
  <c r="AA36" i="17"/>
  <c r="AA37" i="17"/>
  <c r="AK30" i="17"/>
  <c r="AM30" i="17" s="1"/>
  <c r="AA15" i="17"/>
  <c r="AK31" i="17"/>
  <c r="AM31" i="17" s="1"/>
  <c r="AK32" i="17"/>
  <c r="AM32" i="17" s="1"/>
  <c r="AK33" i="17"/>
  <c r="AM33" i="17" s="1"/>
  <c r="AK34" i="17"/>
  <c r="AM34" i="17" s="1"/>
  <c r="AK35" i="17"/>
  <c r="AM35" i="17" s="1"/>
  <c r="AK36" i="17"/>
  <c r="AM36" i="17" s="1"/>
  <c r="AH12" i="17"/>
  <c r="AA22" i="17"/>
  <c r="AA23" i="17"/>
  <c r="AK38" i="17"/>
  <c r="AM38" i="17" s="1"/>
  <c r="AK39" i="17"/>
  <c r="AM39" i="17" s="1"/>
  <c r="AF38" i="17"/>
  <c r="AH38" i="17" s="1"/>
  <c r="AF39" i="17"/>
  <c r="AH39" i="17" s="1"/>
  <c r="V27" i="17"/>
  <c r="V28" i="17"/>
  <c r="AA29" i="17"/>
  <c r="V33" i="17"/>
  <c r="V35" i="17"/>
  <c r="AA39" i="17"/>
  <c r="AA38" i="17"/>
  <c r="AA35" i="17"/>
  <c r="AA34" i="17"/>
  <c r="AA32" i="17"/>
  <c r="AA31" i="17"/>
  <c r="AA28" i="17"/>
  <c r="AA27" i="17"/>
  <c r="AA26" i="17"/>
  <c r="AA25" i="17"/>
  <c r="AA24" i="17"/>
  <c r="AA21" i="17"/>
  <c r="AA20" i="17"/>
  <c r="AA19" i="17"/>
  <c r="AA17" i="17"/>
  <c r="V34" i="17"/>
  <c r="V25" i="17"/>
  <c r="V36" i="17"/>
  <c r="X36" i="17" s="1"/>
  <c r="V31" i="17"/>
  <c r="V32" i="17"/>
  <c r="V19" i="17"/>
  <c r="V30" i="17"/>
  <c r="X30" i="17" s="1"/>
  <c r="V14" i="17"/>
  <c r="V21" i="17"/>
  <c r="V12" i="17"/>
  <c r="V20" i="17"/>
  <c r="V22" i="17"/>
  <c r="X22" i="17" s="1"/>
  <c r="V39" i="17"/>
  <c r="V29" i="17"/>
  <c r="V16" i="17"/>
  <c r="V24" i="17"/>
  <c r="V13" i="17"/>
  <c r="V23" i="17"/>
  <c r="AC23" i="17" s="1"/>
  <c r="V18" i="17"/>
  <c r="V37" i="17"/>
  <c r="X37" i="17" s="1"/>
  <c r="V26" i="17"/>
  <c r="V15" i="17"/>
  <c r="AC15" i="17" s="1"/>
  <c r="V17" i="17"/>
  <c r="AF15" i="17"/>
  <c r="AH15" i="17" s="1"/>
  <c r="AF17" i="17"/>
  <c r="AH17" i="17" s="1"/>
  <c r="AK15" i="17"/>
  <c r="AM15" i="17" s="1"/>
  <c r="AK17" i="17"/>
  <c r="AM17" i="17" s="1"/>
  <c r="AA14" i="17"/>
  <c r="AA16" i="17"/>
  <c r="AA18" i="17"/>
  <c r="AF14" i="17"/>
  <c r="AH14" i="17" s="1"/>
  <c r="AF16" i="17"/>
  <c r="AH16" i="17" s="1"/>
  <c r="AF18" i="17"/>
  <c r="AH18" i="17" s="1"/>
  <c r="E35" i="1"/>
  <c r="E2" i="15"/>
  <c r="AC37" i="17" l="1"/>
  <c r="X12" i="17"/>
  <c r="N12" i="17"/>
  <c r="P47" i="58" a="1"/>
  <c r="P47" i="58" s="1"/>
  <c r="P46" i="58" a="1"/>
  <c r="P46" i="58" s="1"/>
  <c r="C76" i="58" a="1"/>
  <c r="C76" i="58" s="1"/>
  <c r="A74" i="58" a="1"/>
  <c r="A74" i="58" s="1"/>
  <c r="B51" i="58" a="1"/>
  <c r="B51" i="58" s="1"/>
  <c r="R46" i="58" a="1"/>
  <c r="R46" i="58" s="1"/>
  <c r="A76" i="58" a="1"/>
  <c r="A76" i="58" s="1"/>
  <c r="O9" i="58" a="1"/>
  <c r="O9" i="58" s="1"/>
  <c r="K9" i="58" a="1"/>
  <c r="K9" i="58" s="1"/>
  <c r="C9" i="58" a="1"/>
  <c r="C9" i="58" s="1"/>
  <c r="Q8" i="58" a="1"/>
  <c r="Q8" i="58" s="1"/>
  <c r="H8" i="58" a="1"/>
  <c r="H8" i="58" s="1"/>
  <c r="A6" i="58" a="1"/>
  <c r="A6" i="58" s="1"/>
  <c r="F3" i="58" a="1"/>
  <c r="F3" i="58" s="1"/>
  <c r="P9" i="58" a="1"/>
  <c r="P9" i="58" s="1"/>
  <c r="E9" i="58" a="1"/>
  <c r="E9" i="58" s="1"/>
  <c r="K8" i="58" a="1"/>
  <c r="K8" i="58" s="1"/>
  <c r="A1" i="58" a="1"/>
  <c r="A1" i="58" s="1"/>
  <c r="N47" i="58" a="1"/>
  <c r="N47" i="58" s="1"/>
  <c r="B55" i="58" a="1"/>
  <c r="B55" i="58" s="1"/>
  <c r="N46" i="58" a="1"/>
  <c r="N46" i="58" s="1"/>
  <c r="Q9" i="58" a="1"/>
  <c r="Q9" i="58" s="1"/>
  <c r="N9" i="58" a="1"/>
  <c r="N9" i="58" s="1"/>
  <c r="F9" i="58" a="1"/>
  <c r="F9" i="58" s="1"/>
  <c r="B9" i="58" a="1"/>
  <c r="B9" i="58" s="1"/>
  <c r="N8" i="58" a="1"/>
  <c r="N8" i="58" s="1"/>
  <c r="E8" i="58" a="1"/>
  <c r="E8" i="58" s="1"/>
  <c r="C3" i="58" a="1"/>
  <c r="C3" i="58" s="1"/>
  <c r="I9" i="58" a="1"/>
  <c r="I9" i="58" s="1"/>
  <c r="P8" i="58" a="1"/>
  <c r="P8" i="58" s="1"/>
  <c r="N3" i="58" a="1"/>
  <c r="N3" i="58" s="1"/>
  <c r="H9" i="58" a="1"/>
  <c r="H9" i="58" s="1"/>
  <c r="A9" i="58" a="1"/>
  <c r="A9" i="58" s="1"/>
  <c r="A3" i="58" a="1"/>
  <c r="A3" i="58" s="1"/>
  <c r="O8" i="58" a="1"/>
  <c r="O8" i="58" s="1"/>
  <c r="R9" i="58" a="1"/>
  <c r="R9" i="58" s="1"/>
  <c r="B8" i="58" a="1"/>
  <c r="B8" i="58" s="1"/>
  <c r="F4" i="58" a="1"/>
  <c r="F4" i="58" s="1"/>
  <c r="L9" i="58" a="1"/>
  <c r="L9" i="58" s="1"/>
  <c r="P47" i="57" a="1"/>
  <c r="P47" i="57" s="1"/>
  <c r="P46" i="57" a="1"/>
  <c r="P46" i="57" s="1"/>
  <c r="C76" i="57" a="1"/>
  <c r="C76" i="57" s="1"/>
  <c r="A74" i="57" a="1"/>
  <c r="A74" i="57" s="1"/>
  <c r="B51" i="57" a="1"/>
  <c r="B51" i="57" s="1"/>
  <c r="R46" i="57" a="1"/>
  <c r="R46" i="57" s="1"/>
  <c r="R9" i="57" a="1"/>
  <c r="R9" i="57" s="1"/>
  <c r="P9" i="57" a="1"/>
  <c r="P9" i="57" s="1"/>
  <c r="N9" i="57" a="1"/>
  <c r="N9" i="57" s="1"/>
  <c r="K9" i="57" a="1"/>
  <c r="K9" i="57" s="1"/>
  <c r="H9" i="57" a="1"/>
  <c r="H9" i="57" s="1"/>
  <c r="E9" i="57" a="1"/>
  <c r="E9" i="57" s="1"/>
  <c r="B9" i="57" a="1"/>
  <c r="B9" i="57" s="1"/>
  <c r="Q8" i="57" a="1"/>
  <c r="Q8" i="57" s="1"/>
  <c r="O8" i="57" a="1"/>
  <c r="O8" i="57" s="1"/>
  <c r="K8" i="57" a="1"/>
  <c r="K8" i="57" s="1"/>
  <c r="E8" i="57" a="1"/>
  <c r="E8" i="57" s="1"/>
  <c r="A6" i="57" a="1"/>
  <c r="A6" i="57" s="1"/>
  <c r="F4" i="57" a="1"/>
  <c r="F4" i="57" s="1"/>
  <c r="N3" i="57" a="1"/>
  <c r="N3" i="57" s="1"/>
  <c r="C3" i="57" a="1"/>
  <c r="C3" i="57" s="1"/>
  <c r="A76" i="57" a="1"/>
  <c r="A76" i="57" s="1"/>
  <c r="O9" i="57" a="1"/>
  <c r="O9" i="57" s="1"/>
  <c r="C9" i="57" a="1"/>
  <c r="C9" i="57" s="1"/>
  <c r="H8" i="57" a="1"/>
  <c r="H8" i="57" s="1"/>
  <c r="F3" i="57" a="1"/>
  <c r="F3" i="57" s="1"/>
  <c r="I9" i="57" a="1"/>
  <c r="I9" i="57" s="1"/>
  <c r="A9" i="57" a="1"/>
  <c r="A9" i="57" s="1"/>
  <c r="A3" i="57" a="1"/>
  <c r="A3" i="57" s="1"/>
  <c r="B55" i="57" a="1"/>
  <c r="B55" i="57" s="1"/>
  <c r="N46" i="57" a="1"/>
  <c r="N46" i="57" s="1"/>
  <c r="Q9" i="57" a="1"/>
  <c r="Q9" i="57" s="1"/>
  <c r="F9" i="57" a="1"/>
  <c r="F9" i="57" s="1"/>
  <c r="N8" i="57" a="1"/>
  <c r="N8" i="57" s="1"/>
  <c r="A1" i="57" a="1"/>
  <c r="A1" i="57" s="1"/>
  <c r="P8" i="57" a="1"/>
  <c r="P8" i="57" s="1"/>
  <c r="N47" i="57" a="1"/>
  <c r="N47" i="57" s="1"/>
  <c r="L9" i="57" a="1"/>
  <c r="L9" i="57" s="1"/>
  <c r="B8" i="57" a="1"/>
  <c r="B8" i="57" s="1"/>
  <c r="P47" i="55" a="1"/>
  <c r="P47" i="55" s="1"/>
  <c r="P46" i="55" a="1"/>
  <c r="P46" i="55" s="1"/>
  <c r="C76" i="55" a="1"/>
  <c r="C76" i="55" s="1"/>
  <c r="A74" i="55" a="1"/>
  <c r="A74" i="55" s="1"/>
  <c r="B51" i="55" a="1"/>
  <c r="B51" i="55" s="1"/>
  <c r="R46" i="55" a="1"/>
  <c r="R46" i="55" s="1"/>
  <c r="A1" i="55" a="1"/>
  <c r="A1" i="55" s="1"/>
  <c r="A76" i="55" a="1"/>
  <c r="A76" i="55" s="1"/>
  <c r="R9" i="55" a="1"/>
  <c r="R9" i="55" s="1"/>
  <c r="O9" i="55" a="1"/>
  <c r="O9" i="55" s="1"/>
  <c r="H9" i="55" a="1"/>
  <c r="H9" i="55" s="1"/>
  <c r="C9" i="55" a="1"/>
  <c r="C9" i="55" s="1"/>
  <c r="O8" i="55" a="1"/>
  <c r="O8" i="55" s="1"/>
  <c r="H8" i="55" a="1"/>
  <c r="H8" i="55" s="1"/>
  <c r="C3" i="55" a="1"/>
  <c r="C3" i="55" s="1"/>
  <c r="N9" i="55" a="1"/>
  <c r="N9" i="55" s="1"/>
  <c r="B9" i="55" a="1"/>
  <c r="B9" i="55" s="1"/>
  <c r="P8" i="55" a="1"/>
  <c r="P8" i="55" s="1"/>
  <c r="F3" i="55" a="1"/>
  <c r="F3" i="55" s="1"/>
  <c r="B55" i="55" a="1"/>
  <c r="B55" i="55" s="1"/>
  <c r="N46" i="55" a="1"/>
  <c r="N46" i="55" s="1"/>
  <c r="Q9" i="55" a="1"/>
  <c r="Q9" i="55" s="1"/>
  <c r="K9" i="55" a="1"/>
  <c r="K9" i="55" s="1"/>
  <c r="F9" i="55" a="1"/>
  <c r="F9" i="55" s="1"/>
  <c r="Q8" i="55" a="1"/>
  <c r="Q8" i="55" s="1"/>
  <c r="N8" i="55" a="1"/>
  <c r="N8" i="55" s="1"/>
  <c r="A6" i="55" a="1"/>
  <c r="A6" i="55" s="1"/>
  <c r="F4" i="55" a="1"/>
  <c r="F4" i="55" s="1"/>
  <c r="N3" i="55" a="1"/>
  <c r="N3" i="55" s="1"/>
  <c r="A3" i="55" a="1"/>
  <c r="A3" i="55" s="1"/>
  <c r="I9" i="55" a="1"/>
  <c r="I9" i="55" s="1"/>
  <c r="E8" i="55" a="1"/>
  <c r="E8" i="55" s="1"/>
  <c r="N47" i="55" a="1"/>
  <c r="N47" i="55" s="1"/>
  <c r="P9" i="55" a="1"/>
  <c r="P9" i="55" s="1"/>
  <c r="A9" i="55" a="1"/>
  <c r="A9" i="55" s="1"/>
  <c r="K8" i="55" a="1"/>
  <c r="K8" i="55" s="1"/>
  <c r="E9" i="55" a="1"/>
  <c r="E9" i="55" s="1"/>
  <c r="B8" i="55" a="1"/>
  <c r="B8" i="55" s="1"/>
  <c r="L9" i="55" a="1"/>
  <c r="L9" i="55" s="1"/>
  <c r="P47" i="54" a="1"/>
  <c r="P47" i="54" s="1"/>
  <c r="P46" i="54" a="1"/>
  <c r="P46" i="54" s="1"/>
  <c r="C76" i="54" a="1"/>
  <c r="C76" i="54" s="1"/>
  <c r="A74" i="54" a="1"/>
  <c r="A74" i="54" s="1"/>
  <c r="B51" i="54" a="1"/>
  <c r="B51" i="54" s="1"/>
  <c r="R46" i="54" a="1"/>
  <c r="R46" i="54" s="1"/>
  <c r="N46" i="54" a="1"/>
  <c r="N46" i="54" s="1"/>
  <c r="R9" i="54" a="1"/>
  <c r="R9" i="54" s="1"/>
  <c r="P9" i="54" a="1"/>
  <c r="P9" i="54" s="1"/>
  <c r="N9" i="54" a="1"/>
  <c r="N9" i="54" s="1"/>
  <c r="K9" i="54" a="1"/>
  <c r="K9" i="54" s="1"/>
  <c r="H9" i="54" a="1"/>
  <c r="H9" i="54" s="1"/>
  <c r="E9" i="54" a="1"/>
  <c r="E9" i="54" s="1"/>
  <c r="B9" i="54" a="1"/>
  <c r="B9" i="54" s="1"/>
  <c r="Q8" i="54" a="1"/>
  <c r="Q8" i="54" s="1"/>
  <c r="O8" i="54" a="1"/>
  <c r="O8" i="54" s="1"/>
  <c r="K8" i="54" a="1"/>
  <c r="K8" i="54" s="1"/>
  <c r="E8" i="54" a="1"/>
  <c r="E8" i="54" s="1"/>
  <c r="A6" i="54" a="1"/>
  <c r="A6" i="54" s="1"/>
  <c r="F4" i="54" a="1"/>
  <c r="F4" i="54" s="1"/>
  <c r="N3" i="54" a="1"/>
  <c r="N3" i="54" s="1"/>
  <c r="C3" i="54" a="1"/>
  <c r="C3" i="54" s="1"/>
  <c r="A76" i="54" a="1"/>
  <c r="A76" i="54" s="1"/>
  <c r="I9" i="54" a="1"/>
  <c r="I9" i="54" s="1"/>
  <c r="P8" i="54" a="1"/>
  <c r="P8" i="54" s="1"/>
  <c r="C9" i="54" a="1"/>
  <c r="C9" i="54" s="1"/>
  <c r="N47" i="54" a="1"/>
  <c r="N47" i="54" s="1"/>
  <c r="F9" i="54" a="1"/>
  <c r="F9" i="54" s="1"/>
  <c r="B55" i="54" a="1"/>
  <c r="B55" i="54" s="1"/>
  <c r="L9" i="54" a="1"/>
  <c r="L9" i="54" s="1"/>
  <c r="A9" i="54" a="1"/>
  <c r="A9" i="54" s="1"/>
  <c r="B8" i="54" a="1"/>
  <c r="B8" i="54" s="1"/>
  <c r="A3" i="54" a="1"/>
  <c r="A3" i="54" s="1"/>
  <c r="O9" i="54" a="1"/>
  <c r="O9" i="54" s="1"/>
  <c r="H8" i="54" a="1"/>
  <c r="H8" i="54" s="1"/>
  <c r="F3" i="54" a="1"/>
  <c r="F3" i="54" s="1"/>
  <c r="Q9" i="54" a="1"/>
  <c r="Q9" i="54" s="1"/>
  <c r="N8" i="54" a="1"/>
  <c r="N8" i="54" s="1"/>
  <c r="A1" i="54" a="1"/>
  <c r="A1" i="54" s="1"/>
  <c r="P47" i="53" a="1"/>
  <c r="P47" i="53" s="1"/>
  <c r="P46" i="53" a="1"/>
  <c r="P46" i="53" s="1"/>
  <c r="C76" i="53" a="1"/>
  <c r="C76" i="53" s="1"/>
  <c r="A74" i="53" a="1"/>
  <c r="A74" i="53" s="1"/>
  <c r="B51" i="53" a="1"/>
  <c r="B51" i="53" s="1"/>
  <c r="R46" i="53" a="1"/>
  <c r="R46" i="53" s="1"/>
  <c r="A76" i="53" a="1"/>
  <c r="A76" i="53" s="1"/>
  <c r="Q9" i="53" a="1"/>
  <c r="Q9" i="53" s="1"/>
  <c r="O9" i="53" a="1"/>
  <c r="O9" i="53" s="1"/>
  <c r="L9" i="53" a="1"/>
  <c r="L9" i="53" s="1"/>
  <c r="I9" i="53" a="1"/>
  <c r="I9" i="53" s="1"/>
  <c r="F9" i="53" a="1"/>
  <c r="F9" i="53" s="1"/>
  <c r="C9" i="53" a="1"/>
  <c r="C9" i="53" s="1"/>
  <c r="A9" i="53" a="1"/>
  <c r="A9" i="53" s="1"/>
  <c r="P8" i="53" a="1"/>
  <c r="P8" i="53" s="1"/>
  <c r="N8" i="53" a="1"/>
  <c r="N8" i="53" s="1"/>
  <c r="H8" i="53" a="1"/>
  <c r="H8" i="53" s="1"/>
  <c r="B8" i="53" a="1"/>
  <c r="B8" i="53" s="1"/>
  <c r="F3" i="53" a="1"/>
  <c r="F3" i="53" s="1"/>
  <c r="A3" i="53" a="1"/>
  <c r="A3" i="53" s="1"/>
  <c r="P9" i="53" a="1"/>
  <c r="P9" i="53" s="1"/>
  <c r="K9" i="53" a="1"/>
  <c r="K9" i="53" s="1"/>
  <c r="E9" i="53" a="1"/>
  <c r="E9" i="53" s="1"/>
  <c r="Q8" i="53" a="1"/>
  <c r="Q8" i="53" s="1"/>
  <c r="K8" i="53" a="1"/>
  <c r="K8" i="53" s="1"/>
  <c r="A6" i="53" a="1"/>
  <c r="A6" i="53" s="1"/>
  <c r="N3" i="53" a="1"/>
  <c r="N3" i="53" s="1"/>
  <c r="B55" i="53" a="1"/>
  <c r="B55" i="53" s="1"/>
  <c r="N46" i="53" a="1"/>
  <c r="N46" i="53" s="1"/>
  <c r="R9" i="53" a="1"/>
  <c r="R9" i="53" s="1"/>
  <c r="N9" i="53" a="1"/>
  <c r="N9" i="53" s="1"/>
  <c r="H9" i="53" a="1"/>
  <c r="H9" i="53" s="1"/>
  <c r="B9" i="53" a="1"/>
  <c r="B9" i="53" s="1"/>
  <c r="O8" i="53" a="1"/>
  <c r="O8" i="53" s="1"/>
  <c r="E8" i="53" a="1"/>
  <c r="E8" i="53" s="1"/>
  <c r="F4" i="53" a="1"/>
  <c r="F4" i="53" s="1"/>
  <c r="C3" i="53" a="1"/>
  <c r="C3" i="53" s="1"/>
  <c r="N47" i="53" a="1"/>
  <c r="N47" i="53" s="1"/>
  <c r="A1" i="53" a="1"/>
  <c r="A1" i="53" s="1"/>
  <c r="P47" i="52" a="1"/>
  <c r="P47" i="52" s="1"/>
  <c r="P46" i="52" a="1"/>
  <c r="P46" i="52" s="1"/>
  <c r="C76" i="52" a="1"/>
  <c r="C76" i="52" s="1"/>
  <c r="A74" i="52" a="1"/>
  <c r="A74" i="52" s="1"/>
  <c r="B51" i="52" a="1"/>
  <c r="B51" i="52" s="1"/>
  <c r="R46" i="52" a="1"/>
  <c r="R46" i="52" s="1"/>
  <c r="A76" i="52" a="1"/>
  <c r="A76" i="52" s="1"/>
  <c r="R9" i="52" a="1"/>
  <c r="R9" i="52" s="1"/>
  <c r="P9" i="52" a="1"/>
  <c r="P9" i="52" s="1"/>
  <c r="N9" i="52" a="1"/>
  <c r="N9" i="52" s="1"/>
  <c r="K9" i="52" a="1"/>
  <c r="K9" i="52" s="1"/>
  <c r="H9" i="52" a="1"/>
  <c r="H9" i="52" s="1"/>
  <c r="E9" i="52" a="1"/>
  <c r="E9" i="52" s="1"/>
  <c r="B9" i="52" a="1"/>
  <c r="B9" i="52" s="1"/>
  <c r="Q8" i="52" a="1"/>
  <c r="Q8" i="52" s="1"/>
  <c r="O8" i="52" a="1"/>
  <c r="O8" i="52" s="1"/>
  <c r="K8" i="52" a="1"/>
  <c r="K8" i="52" s="1"/>
  <c r="E8" i="52" a="1"/>
  <c r="E8" i="52" s="1"/>
  <c r="A6" i="52" a="1"/>
  <c r="A6" i="52" s="1"/>
  <c r="F4" i="52" a="1"/>
  <c r="F4" i="52" s="1"/>
  <c r="N3" i="52" a="1"/>
  <c r="N3" i="52" s="1"/>
  <c r="C3" i="52" a="1"/>
  <c r="C3" i="52" s="1"/>
  <c r="Q9" i="52" a="1"/>
  <c r="Q9" i="52" s="1"/>
  <c r="L9" i="52" a="1"/>
  <c r="L9" i="52" s="1"/>
  <c r="F9" i="52" a="1"/>
  <c r="F9" i="52" s="1"/>
  <c r="A9" i="52" a="1"/>
  <c r="A9" i="52" s="1"/>
  <c r="N8" i="52" a="1"/>
  <c r="N8" i="52" s="1"/>
  <c r="B8" i="52" a="1"/>
  <c r="B8" i="52" s="1"/>
  <c r="N47" i="52" a="1"/>
  <c r="N47" i="52" s="1"/>
  <c r="B55" i="52" a="1"/>
  <c r="B55" i="52" s="1"/>
  <c r="N46" i="52" a="1"/>
  <c r="N46" i="52" s="1"/>
  <c r="A1" i="52" a="1"/>
  <c r="A1" i="52" s="1"/>
  <c r="O9" i="52" a="1"/>
  <c r="O9" i="52" s="1"/>
  <c r="I9" i="52" a="1"/>
  <c r="I9" i="52" s="1"/>
  <c r="C9" i="52" a="1"/>
  <c r="C9" i="52" s="1"/>
  <c r="P8" i="52" a="1"/>
  <c r="P8" i="52" s="1"/>
  <c r="H8" i="52" a="1"/>
  <c r="H8" i="52" s="1"/>
  <c r="F3" i="52" a="1"/>
  <c r="F3" i="52" s="1"/>
  <c r="A3" i="52" a="1"/>
  <c r="A3" i="52" s="1"/>
  <c r="P47" i="51" a="1"/>
  <c r="P47" i="51" s="1"/>
  <c r="P46" i="51" a="1"/>
  <c r="P46" i="51" s="1"/>
  <c r="C76" i="51" a="1"/>
  <c r="C76" i="51" s="1"/>
  <c r="A74" i="51" a="1"/>
  <c r="A74" i="51" s="1"/>
  <c r="B51" i="51" a="1"/>
  <c r="B51" i="51" s="1"/>
  <c r="R46" i="51" a="1"/>
  <c r="R46" i="51" s="1"/>
  <c r="N46" i="51" a="1"/>
  <c r="N46" i="51" s="1"/>
  <c r="A1" i="51" a="1"/>
  <c r="A1" i="51" s="1"/>
  <c r="A76" i="51" a="1"/>
  <c r="A76" i="51" s="1"/>
  <c r="P9" i="51" a="1"/>
  <c r="P9" i="51" s="1"/>
  <c r="L9" i="51" a="1"/>
  <c r="L9" i="51" s="1"/>
  <c r="E9" i="51" a="1"/>
  <c r="E9" i="51" s="1"/>
  <c r="A9" i="51" a="1"/>
  <c r="A9" i="51" s="1"/>
  <c r="B55" i="51" a="1"/>
  <c r="B55" i="51" s="1"/>
  <c r="R9" i="51" a="1"/>
  <c r="R9" i="51" s="1"/>
  <c r="O9" i="51" a="1"/>
  <c r="O9" i="51" s="1"/>
  <c r="H9" i="51" a="1"/>
  <c r="H9" i="51" s="1"/>
  <c r="C9" i="51" a="1"/>
  <c r="C9" i="51" s="1"/>
  <c r="O8" i="51" a="1"/>
  <c r="O8" i="51" s="1"/>
  <c r="H8" i="51" a="1"/>
  <c r="H8" i="51" s="1"/>
  <c r="F9" i="51" a="1"/>
  <c r="F9" i="51" s="1"/>
  <c r="Q8" i="51" a="1"/>
  <c r="Q8" i="51" s="1"/>
  <c r="B8" i="51" a="1"/>
  <c r="B8" i="51" s="1"/>
  <c r="K9" i="51" a="1"/>
  <c r="K9" i="51" s="1"/>
  <c r="F4" i="51" a="1"/>
  <c r="F4" i="51" s="1"/>
  <c r="A3" i="51" a="1"/>
  <c r="A3" i="51" s="1"/>
  <c r="B9" i="51" a="1"/>
  <c r="B9" i="51" s="1"/>
  <c r="E8" i="51" a="1"/>
  <c r="E8" i="51" s="1"/>
  <c r="N47" i="51" a="1"/>
  <c r="N47" i="51" s="1"/>
  <c r="N9" i="51" a="1"/>
  <c r="N9" i="51" s="1"/>
  <c r="P8" i="51" a="1"/>
  <c r="P8" i="51" s="1"/>
  <c r="K8" i="51" a="1"/>
  <c r="K8" i="51" s="1"/>
  <c r="C3" i="51" a="1"/>
  <c r="C3" i="51" s="1"/>
  <c r="Q9" i="51" a="1"/>
  <c r="Q9" i="51" s="1"/>
  <c r="A6" i="51" a="1"/>
  <c r="A6" i="51" s="1"/>
  <c r="N3" i="51" a="1"/>
  <c r="N3" i="51" s="1"/>
  <c r="I9" i="51" a="1"/>
  <c r="I9" i="51" s="1"/>
  <c r="N8" i="51" a="1"/>
  <c r="N8" i="51" s="1"/>
  <c r="F3" i="51" a="1"/>
  <c r="F3" i="51" s="1"/>
  <c r="P47" i="50" a="1"/>
  <c r="P47" i="50" s="1"/>
  <c r="P46" i="50" a="1"/>
  <c r="P46" i="50" s="1"/>
  <c r="C76" i="50" a="1"/>
  <c r="C76" i="50" s="1"/>
  <c r="A74" i="50" a="1"/>
  <c r="A74" i="50" s="1"/>
  <c r="B51" i="50" a="1"/>
  <c r="B51" i="50" s="1"/>
  <c r="R46" i="50" a="1"/>
  <c r="R46" i="50" s="1"/>
  <c r="A76" i="50" a="1"/>
  <c r="A76" i="50" s="1"/>
  <c r="B55" i="50" a="1"/>
  <c r="B55" i="50" s="1"/>
  <c r="N46" i="50" a="1"/>
  <c r="N46" i="50" s="1"/>
  <c r="N47" i="50" a="1"/>
  <c r="N47" i="50" s="1"/>
  <c r="R9" i="50" a="1"/>
  <c r="R9" i="50" s="1"/>
  <c r="P9" i="50" a="1"/>
  <c r="P9" i="50" s="1"/>
  <c r="N9" i="50" a="1"/>
  <c r="N9" i="50" s="1"/>
  <c r="K9" i="50" a="1"/>
  <c r="K9" i="50" s="1"/>
  <c r="H9" i="50" a="1"/>
  <c r="H9" i="50" s="1"/>
  <c r="E9" i="50" a="1"/>
  <c r="E9" i="50" s="1"/>
  <c r="B9" i="50" a="1"/>
  <c r="B9" i="50" s="1"/>
  <c r="Q8" i="50" a="1"/>
  <c r="Q8" i="50" s="1"/>
  <c r="O8" i="50" a="1"/>
  <c r="O8" i="50" s="1"/>
  <c r="K8" i="50" a="1"/>
  <c r="K8" i="50" s="1"/>
  <c r="E8" i="50" a="1"/>
  <c r="E8" i="50" s="1"/>
  <c r="A6" i="50" a="1"/>
  <c r="A6" i="50" s="1"/>
  <c r="F4" i="50" a="1"/>
  <c r="F4" i="50" s="1"/>
  <c r="N3" i="50" a="1"/>
  <c r="N3" i="50" s="1"/>
  <c r="C3" i="50" a="1"/>
  <c r="C3" i="50" s="1"/>
  <c r="A1" i="50" a="1"/>
  <c r="A1" i="50" s="1"/>
  <c r="Q9" i="50" a="1"/>
  <c r="Q9" i="50" s="1"/>
  <c r="O9" i="50" a="1"/>
  <c r="O9" i="50" s="1"/>
  <c r="L9" i="50" a="1"/>
  <c r="L9" i="50" s="1"/>
  <c r="I9" i="50" a="1"/>
  <c r="I9" i="50" s="1"/>
  <c r="F9" i="50" a="1"/>
  <c r="F9" i="50" s="1"/>
  <c r="C9" i="50" a="1"/>
  <c r="C9" i="50" s="1"/>
  <c r="A9" i="50" a="1"/>
  <c r="A9" i="50" s="1"/>
  <c r="P8" i="50" a="1"/>
  <c r="P8" i="50" s="1"/>
  <c r="N8" i="50" a="1"/>
  <c r="N8" i="50" s="1"/>
  <c r="H8" i="50" a="1"/>
  <c r="H8" i="50" s="1"/>
  <c r="B8" i="50" a="1"/>
  <c r="B8" i="50" s="1"/>
  <c r="F3" i="50" a="1"/>
  <c r="F3" i="50" s="1"/>
  <c r="A3" i="50" a="1"/>
  <c r="A3" i="50" s="1"/>
  <c r="P47" i="49" a="1"/>
  <c r="P47" i="49" s="1"/>
  <c r="P46" i="49" a="1"/>
  <c r="P46" i="49" s="1"/>
  <c r="C76" i="49" a="1"/>
  <c r="C76" i="49" s="1"/>
  <c r="A74" i="49" a="1"/>
  <c r="A74" i="49" s="1"/>
  <c r="B51" i="49" a="1"/>
  <c r="B51" i="49" s="1"/>
  <c r="R46" i="49" a="1"/>
  <c r="R46" i="49" s="1"/>
  <c r="A76" i="49" a="1"/>
  <c r="A76" i="49" s="1"/>
  <c r="B55" i="49" a="1"/>
  <c r="B55" i="49" s="1"/>
  <c r="N46" i="49" a="1"/>
  <c r="N46" i="49" s="1"/>
  <c r="Q9" i="49" a="1"/>
  <c r="Q9" i="49" s="1"/>
  <c r="O9" i="49" a="1"/>
  <c r="O9" i="49" s="1"/>
  <c r="L9" i="49" a="1"/>
  <c r="L9" i="49" s="1"/>
  <c r="I9" i="49" a="1"/>
  <c r="I9" i="49" s="1"/>
  <c r="F9" i="49" a="1"/>
  <c r="F9" i="49" s="1"/>
  <c r="C9" i="49" a="1"/>
  <c r="C9" i="49" s="1"/>
  <c r="A9" i="49" a="1"/>
  <c r="A9" i="49" s="1"/>
  <c r="P8" i="49" a="1"/>
  <c r="P8" i="49" s="1"/>
  <c r="N8" i="49" a="1"/>
  <c r="N8" i="49" s="1"/>
  <c r="H8" i="49" a="1"/>
  <c r="H8" i="49" s="1"/>
  <c r="B8" i="49" a="1"/>
  <c r="B8" i="49" s="1"/>
  <c r="F3" i="49" a="1"/>
  <c r="F3" i="49" s="1"/>
  <c r="A3" i="49" a="1"/>
  <c r="A3" i="49" s="1"/>
  <c r="N9" i="49" a="1"/>
  <c r="N9" i="49" s="1"/>
  <c r="H9" i="49" a="1"/>
  <c r="H9" i="49" s="1"/>
  <c r="B9" i="49" a="1"/>
  <c r="B9" i="49" s="1"/>
  <c r="K8" i="49" a="1"/>
  <c r="K8" i="49" s="1"/>
  <c r="A6" i="49" a="1"/>
  <c r="A6" i="49" s="1"/>
  <c r="C3" i="49" a="1"/>
  <c r="C3" i="49" s="1"/>
  <c r="N47" i="49" a="1"/>
  <c r="N47" i="49" s="1"/>
  <c r="R9" i="49" a="1"/>
  <c r="R9" i="49" s="1"/>
  <c r="K9" i="49" a="1"/>
  <c r="K9" i="49" s="1"/>
  <c r="E9" i="49" a="1"/>
  <c r="E9" i="49" s="1"/>
  <c r="O8" i="49" a="1"/>
  <c r="O8" i="49" s="1"/>
  <c r="E8" i="49" a="1"/>
  <c r="E8" i="49" s="1"/>
  <c r="N3" i="49" a="1"/>
  <c r="N3" i="49" s="1"/>
  <c r="P9" i="49" a="1"/>
  <c r="P9" i="49" s="1"/>
  <c r="Q8" i="49" a="1"/>
  <c r="Q8" i="49" s="1"/>
  <c r="F4" i="49" a="1"/>
  <c r="F4" i="49" s="1"/>
  <c r="A1" i="49" a="1"/>
  <c r="A1" i="49" s="1"/>
  <c r="P47" i="48" a="1"/>
  <c r="P47" i="48" s="1"/>
  <c r="P46" i="48" a="1"/>
  <c r="P46" i="48" s="1"/>
  <c r="C76" i="48" a="1"/>
  <c r="C76" i="48" s="1"/>
  <c r="A74" i="48" a="1"/>
  <c r="A74" i="48" s="1"/>
  <c r="B51" i="48" a="1"/>
  <c r="B51" i="48" s="1"/>
  <c r="R46" i="48" a="1"/>
  <c r="R46" i="48" s="1"/>
  <c r="A76" i="48" a="1"/>
  <c r="A76" i="48" s="1"/>
  <c r="A1" i="48" a="1"/>
  <c r="A1" i="48" s="1"/>
  <c r="B55" i="48" a="1"/>
  <c r="B55" i="48" s="1"/>
  <c r="N46" i="48" a="1"/>
  <c r="N46" i="48" s="1"/>
  <c r="Q9" i="48" a="1"/>
  <c r="Q9" i="48" s="1"/>
  <c r="O9" i="48" a="1"/>
  <c r="O9" i="48" s="1"/>
  <c r="L9" i="48" a="1"/>
  <c r="L9" i="48" s="1"/>
  <c r="I9" i="48" a="1"/>
  <c r="I9" i="48" s="1"/>
  <c r="F9" i="48" a="1"/>
  <c r="F9" i="48" s="1"/>
  <c r="C9" i="48" a="1"/>
  <c r="C9" i="48" s="1"/>
  <c r="A9" i="48" a="1"/>
  <c r="A9" i="48" s="1"/>
  <c r="P8" i="48" a="1"/>
  <c r="P8" i="48" s="1"/>
  <c r="N8" i="48" a="1"/>
  <c r="N8" i="48" s="1"/>
  <c r="H8" i="48" a="1"/>
  <c r="H8" i="48" s="1"/>
  <c r="B8" i="48" a="1"/>
  <c r="B8" i="48" s="1"/>
  <c r="F3" i="48" a="1"/>
  <c r="F3" i="48" s="1"/>
  <c r="A3" i="48" a="1"/>
  <c r="A3" i="48" s="1"/>
  <c r="N47" i="48" a="1"/>
  <c r="N47" i="48" s="1"/>
  <c r="R9" i="48" a="1"/>
  <c r="R9" i="48" s="1"/>
  <c r="H9" i="48" a="1"/>
  <c r="H9" i="48" s="1"/>
  <c r="O8" i="48" a="1"/>
  <c r="O8" i="48" s="1"/>
  <c r="N9" i="48" a="1"/>
  <c r="N9" i="48" s="1"/>
  <c r="E8" i="48" a="1"/>
  <c r="E8" i="48" s="1"/>
  <c r="C3" i="48" a="1"/>
  <c r="C3" i="48" s="1"/>
  <c r="K9" i="48" a="1"/>
  <c r="K9" i="48" s="1"/>
  <c r="A6" i="48" a="1"/>
  <c r="A6" i="48" s="1"/>
  <c r="P9" i="48" a="1"/>
  <c r="P9" i="48" s="1"/>
  <c r="E9" i="48" a="1"/>
  <c r="E9" i="48" s="1"/>
  <c r="K8" i="48" a="1"/>
  <c r="K8" i="48" s="1"/>
  <c r="N3" i="48" a="1"/>
  <c r="N3" i="48" s="1"/>
  <c r="B9" i="48" a="1"/>
  <c r="B9" i="48" s="1"/>
  <c r="F4" i="48" a="1"/>
  <c r="F4" i="48" s="1"/>
  <c r="Q8" i="48" a="1"/>
  <c r="Q8" i="48" s="1"/>
  <c r="P47" i="47" a="1"/>
  <c r="P47" i="47" s="1"/>
  <c r="P46" i="47" a="1"/>
  <c r="P46" i="47" s="1"/>
  <c r="C76" i="47" a="1"/>
  <c r="C76" i="47" s="1"/>
  <c r="A74" i="47" a="1"/>
  <c r="A74" i="47" s="1"/>
  <c r="B51" i="47" a="1"/>
  <c r="B51" i="47" s="1"/>
  <c r="R46" i="47" a="1"/>
  <c r="R46" i="47" s="1"/>
  <c r="A76" i="47" a="1"/>
  <c r="A76" i="47" s="1"/>
  <c r="Q9" i="47" a="1"/>
  <c r="Q9" i="47" s="1"/>
  <c r="O9" i="47" a="1"/>
  <c r="O9" i="47" s="1"/>
  <c r="L9" i="47" a="1"/>
  <c r="L9" i="47" s="1"/>
  <c r="I9" i="47" a="1"/>
  <c r="I9" i="47" s="1"/>
  <c r="F9" i="47" a="1"/>
  <c r="F9" i="47" s="1"/>
  <c r="C9" i="47" a="1"/>
  <c r="C9" i="47" s="1"/>
  <c r="A9" i="47" a="1"/>
  <c r="A9" i="47" s="1"/>
  <c r="P8" i="47" a="1"/>
  <c r="P8" i="47" s="1"/>
  <c r="N8" i="47" a="1"/>
  <c r="N8" i="47" s="1"/>
  <c r="H8" i="47" a="1"/>
  <c r="H8" i="47" s="1"/>
  <c r="B8" i="47" a="1"/>
  <c r="B8" i="47" s="1"/>
  <c r="F3" i="47" a="1"/>
  <c r="F3" i="47" s="1"/>
  <c r="A3" i="47" a="1"/>
  <c r="A3" i="47" s="1"/>
  <c r="N9" i="47" a="1"/>
  <c r="N9" i="47" s="1"/>
  <c r="H9" i="47" a="1"/>
  <c r="H9" i="47" s="1"/>
  <c r="B9" i="47" a="1"/>
  <c r="B9" i="47" s="1"/>
  <c r="O8" i="47" a="1"/>
  <c r="O8" i="47" s="1"/>
  <c r="E8" i="47" a="1"/>
  <c r="E8" i="47" s="1"/>
  <c r="A6" i="47" a="1"/>
  <c r="A6" i="47" s="1"/>
  <c r="B55" i="47" a="1"/>
  <c r="B55" i="47" s="1"/>
  <c r="N46" i="47" a="1"/>
  <c r="N46" i="47" s="1"/>
  <c r="R9" i="47" a="1"/>
  <c r="R9" i="47" s="1"/>
  <c r="P9" i="47" a="1"/>
  <c r="P9" i="47" s="1"/>
  <c r="K9" i="47" a="1"/>
  <c r="K9" i="47" s="1"/>
  <c r="E9" i="47" a="1"/>
  <c r="E9" i="47" s="1"/>
  <c r="Q8" i="47" a="1"/>
  <c r="Q8" i="47" s="1"/>
  <c r="K8" i="47" a="1"/>
  <c r="K8" i="47" s="1"/>
  <c r="N47" i="47" a="1"/>
  <c r="N47" i="47" s="1"/>
  <c r="C3" i="47" a="1"/>
  <c r="C3" i="47" s="1"/>
  <c r="A1" i="47" a="1"/>
  <c r="A1" i="47" s="1"/>
  <c r="F4" i="47" a="1"/>
  <c r="F4" i="47" s="1"/>
  <c r="N3" i="47" a="1"/>
  <c r="N3" i="47" s="1"/>
  <c r="P47" i="17" a="1"/>
  <c r="P47" i="17" s="1"/>
  <c r="N46" i="17" a="1"/>
  <c r="N46" i="17" s="1"/>
  <c r="O9" i="17" a="1"/>
  <c r="O9" i="17" s="1"/>
  <c r="N8" i="17" a="1"/>
  <c r="N8" i="17" s="1"/>
  <c r="H9" i="17" a="1"/>
  <c r="H9" i="17" s="1"/>
  <c r="E8" i="17" a="1"/>
  <c r="E8" i="17" s="1"/>
  <c r="Q8" i="17" a="1"/>
  <c r="Q8" i="17" s="1"/>
  <c r="O8" i="17" a="1"/>
  <c r="O8" i="17" s="1"/>
  <c r="L9" i="17" a="1"/>
  <c r="L9" i="17" s="1"/>
  <c r="E9" i="17" a="1"/>
  <c r="E9" i="17" s="1"/>
  <c r="Q9" i="17" a="1"/>
  <c r="Q9" i="17" s="1"/>
  <c r="K9" i="17" a="1"/>
  <c r="K9" i="17" s="1"/>
  <c r="N47" i="17" a="1"/>
  <c r="N47" i="17" s="1"/>
  <c r="N9" i="17" a="1"/>
  <c r="N9" i="17" s="1"/>
  <c r="P46" i="17" a="1"/>
  <c r="P46" i="17" s="1"/>
  <c r="P8" i="17" a="1"/>
  <c r="P8" i="17" s="1"/>
  <c r="P9" i="17" a="1"/>
  <c r="P9" i="17" s="1"/>
  <c r="I9" i="17" a="1"/>
  <c r="I9" i="17" s="1"/>
  <c r="K8" i="17" a="1"/>
  <c r="K8" i="17" s="1"/>
  <c r="H8" i="17" a="1"/>
  <c r="H8" i="17" s="1"/>
  <c r="N37" i="17"/>
  <c r="N30" i="17"/>
  <c r="AC22" i="17"/>
  <c r="AO22" i="17" s="1"/>
  <c r="N22" i="17"/>
  <c r="AC30" i="17"/>
  <c r="AO30" i="17" s="1"/>
  <c r="N29" i="17"/>
  <c r="AC36" i="17"/>
  <c r="AO36" i="17" s="1"/>
  <c r="X15" i="17"/>
  <c r="AO15" i="17" s="1"/>
  <c r="N23" i="17"/>
  <c r="X23" i="17"/>
  <c r="AO23" i="17" s="1"/>
  <c r="N16" i="17"/>
  <c r="X16" i="17"/>
  <c r="AC29" i="17"/>
  <c r="X29" i="17"/>
  <c r="AC16" i="17"/>
  <c r="AC12" i="17"/>
  <c r="AO12" i="17" s="1"/>
  <c r="O12" i="17"/>
  <c r="N36" i="17"/>
  <c r="E8" i="1" a="1"/>
  <c r="E8" i="1" s="1"/>
  <c r="E4" i="1" a="1"/>
  <c r="E4" i="1" s="1"/>
  <c r="AO37" i="17"/>
  <c r="R46" i="17" a="1"/>
  <c r="R46" i="17" s="1"/>
  <c r="A3" i="17" a="1"/>
  <c r="A3" i="17" s="1"/>
  <c r="C76" i="17" a="1"/>
  <c r="C76" i="17" s="1"/>
  <c r="F9" i="17" a="1"/>
  <c r="F9" i="17" s="1"/>
  <c r="B8" i="17" a="1"/>
  <c r="B8" i="17" s="1"/>
  <c r="A9" i="17" a="1"/>
  <c r="A9" i="17" s="1"/>
  <c r="A6" i="17" a="1"/>
  <c r="A6" i="17" s="1"/>
  <c r="A76" i="17" a="1"/>
  <c r="A76" i="17" s="1"/>
  <c r="A1" i="17" a="1"/>
  <c r="A1" i="17" s="1"/>
  <c r="A74" i="17" a="1"/>
  <c r="A74" i="17" s="1"/>
  <c r="C9" i="17" a="1"/>
  <c r="C9" i="17" s="1"/>
  <c r="F4" i="17" a="1"/>
  <c r="F4" i="17" s="1"/>
  <c r="B9" i="17" a="1"/>
  <c r="B9" i="17" s="1"/>
  <c r="B55" i="17" a="1"/>
  <c r="B55" i="17" s="1"/>
  <c r="B51" i="17" a="1"/>
  <c r="B51" i="17" s="1"/>
  <c r="N3" i="17" a="1"/>
  <c r="N3" i="17" s="1"/>
  <c r="R9" i="17" a="1"/>
  <c r="R9" i="17" s="1"/>
  <c r="F3" i="17" a="1"/>
  <c r="F3" i="17" s="1"/>
  <c r="C3" i="17" a="1"/>
  <c r="C3" i="17" s="1"/>
  <c r="A1" i="1" a="1"/>
  <c r="A1" i="1" s="1"/>
  <c r="A6" i="14" a="1"/>
  <c r="A6" i="14" s="1"/>
  <c r="G42" i="1" a="1"/>
  <c r="G42" i="1" s="1"/>
  <c r="B7" i="14" a="1"/>
  <c r="B7" i="14" s="1"/>
  <c r="A9" i="14" a="1"/>
  <c r="A9" i="14" s="1"/>
  <c r="C36" i="1" a="1"/>
  <c r="C36" i="1" s="1"/>
  <c r="G33" i="1" a="1"/>
  <c r="G33" i="1" s="1"/>
  <c r="B10" i="14" a="1"/>
  <c r="B10" i="14" s="1"/>
  <c r="A3" i="14" a="1"/>
  <c r="A3" i="14" s="1"/>
  <c r="A1" i="14" a="1"/>
  <c r="A1" i="14" s="1"/>
  <c r="A25" i="1" a="1"/>
  <c r="A25" i="1" s="1"/>
  <c r="A26" i="1" a="1"/>
  <c r="A26" i="1" s="1"/>
  <c r="A32" i="1" a="1"/>
  <c r="A32" i="1" s="1"/>
  <c r="A22" i="1" a="1"/>
  <c r="A22" i="1" s="1"/>
  <c r="C32" i="1" a="1"/>
  <c r="C32" i="1" s="1"/>
  <c r="A23" i="1" a="1"/>
  <c r="A23" i="1" s="1"/>
  <c r="A38" i="1" a="1"/>
  <c r="A38" i="1" s="1"/>
  <c r="A24" i="1" a="1"/>
  <c r="A24" i="1" s="1"/>
  <c r="A39" i="1" a="1"/>
  <c r="A39" i="1" s="1"/>
  <c r="A28" i="1" a="1"/>
  <c r="A28" i="1" s="1"/>
  <c r="A21" i="1" a="1"/>
  <c r="A21" i="1" s="1"/>
  <c r="A19" i="1" a="1"/>
  <c r="A19" i="1" s="1"/>
  <c r="F1" i="1" a="1"/>
  <c r="F1" i="1" s="1"/>
  <c r="A18" i="1" a="1"/>
  <c r="A18" i="1" s="1"/>
  <c r="A17" i="1" a="1"/>
  <c r="A17" i="1" s="1"/>
  <c r="A10" i="1" a="1"/>
  <c r="A10" i="1" s="1"/>
  <c r="H20" i="1" a="1"/>
  <c r="H20" i="1" s="1"/>
  <c r="H26" i="1" a="1"/>
  <c r="H26" i="1" s="1"/>
  <c r="A11" i="1" a="1"/>
  <c r="A11" i="1" s="1"/>
  <c r="H21" i="1" a="1"/>
  <c r="H21" i="1" s="1"/>
  <c r="H27" i="1" a="1"/>
  <c r="H27" i="1" s="1"/>
  <c r="A12" i="1" a="1"/>
  <c r="A12" i="1" s="1"/>
  <c r="H22" i="1" a="1"/>
  <c r="H22" i="1" s="1"/>
  <c r="H28" i="1" a="1"/>
  <c r="H28" i="1" s="1"/>
  <c r="A13" i="1" a="1"/>
  <c r="A13" i="1" s="1"/>
  <c r="H23" i="1" a="1"/>
  <c r="H23" i="1" s="1"/>
  <c r="H29" i="1" a="1"/>
  <c r="H29" i="1" s="1"/>
  <c r="A8" i="1" a="1"/>
  <c r="A8" i="1" s="1"/>
  <c r="A14" i="1" a="1"/>
  <c r="A14" i="1" s="1"/>
  <c r="H24" i="1" a="1"/>
  <c r="H24" i="1" s="1"/>
  <c r="H30" i="1" a="1"/>
  <c r="H30" i="1" s="1"/>
  <c r="A9" i="1" a="1"/>
  <c r="A9" i="1" s="1"/>
  <c r="G4" i="1" a="1"/>
  <c r="G4" i="1" s="1"/>
  <c r="H25" i="1" a="1"/>
  <c r="H25" i="1" s="1"/>
  <c r="H31" i="1" a="1"/>
  <c r="H31" i="1" s="1"/>
  <c r="A4" i="1" a="1"/>
  <c r="A4" i="1" s="1"/>
  <c r="C4" i="1" a="1"/>
  <c r="C4" i="1" s="1"/>
  <c r="AO29" i="17" l="1"/>
  <c r="AO16" i="17"/>
  <c r="G1" i="1"/>
  <c r="E34" i="1" l="1"/>
  <c r="E33" i="1"/>
  <c r="E36" i="1"/>
  <c r="X41" i="17" l="1"/>
  <c r="X40" i="17"/>
  <c r="AC40" i="17"/>
  <c r="AC42" i="17"/>
  <c r="X33" i="17"/>
  <c r="X25" i="17"/>
  <c r="AC33" i="17"/>
  <c r="AC35" i="17"/>
  <c r="X42" i="17"/>
  <c r="AC21" i="17"/>
  <c r="AC41" i="17"/>
  <c r="X38" i="17"/>
  <c r="AC25" i="17"/>
  <c r="X13" i="17"/>
  <c r="X28" i="17"/>
  <c r="AC32" i="17"/>
  <c r="X27" i="17"/>
  <c r="X35" i="17"/>
  <c r="AC27" i="17"/>
  <c r="X26" i="17"/>
  <c r="X32" i="17"/>
  <c r="X31" i="17"/>
  <c r="X17" i="17"/>
  <c r="AC38" i="17"/>
  <c r="AC19" i="17"/>
  <c r="X24" i="17"/>
  <c r="AC13" i="17"/>
  <c r="X18" i="17"/>
  <c r="AC14" i="17"/>
  <c r="X21" i="17"/>
  <c r="X34" i="17"/>
  <c r="AC34" i="17"/>
  <c r="AC24" i="17"/>
  <c r="AC39" i="17"/>
  <c r="AC31" i="17"/>
  <c r="X14" i="17"/>
  <c r="X19" i="17"/>
  <c r="AC28" i="17"/>
  <c r="AC26" i="17"/>
  <c r="X39" i="17"/>
  <c r="AC20" i="17"/>
  <c r="AC17" i="17"/>
  <c r="X20" i="17"/>
  <c r="AC18" i="17"/>
  <c r="G5" i="1"/>
  <c r="G20" i="1"/>
  <c r="G34" i="1"/>
  <c r="G35" i="1" s="1"/>
  <c r="G24" i="1"/>
  <c r="G28" i="1"/>
  <c r="G29" i="1"/>
  <c r="G30" i="1"/>
  <c r="G31" i="1"/>
  <c r="AO26" i="17" l="1"/>
  <c r="AO20" i="17"/>
  <c r="AO35" i="17"/>
  <c r="AO28" i="17"/>
  <c r="AO31" i="17"/>
  <c r="AO33" i="17"/>
  <c r="AO32" i="17"/>
  <c r="AO40" i="17"/>
  <c r="AO39" i="17"/>
  <c r="AO17" i="17"/>
  <c r="AO34" i="17"/>
  <c r="AO21" i="17"/>
  <c r="AO13" i="17"/>
  <c r="AO25" i="17"/>
  <c r="AO14" i="17"/>
  <c r="AO18" i="17"/>
  <c r="AO38" i="17"/>
  <c r="G6" i="1"/>
  <c r="A12" i="47" s="1"/>
  <c r="A12" i="17"/>
  <c r="AO24" i="17"/>
  <c r="AO19" i="17"/>
  <c r="AO27" i="17"/>
  <c r="AO42" i="17"/>
  <c r="AO41" i="17"/>
  <c r="H42" i="1"/>
  <c r="G7" i="1"/>
  <c r="A12" i="48" s="1"/>
  <c r="G36" i="1"/>
  <c r="G37" i="1" s="1"/>
  <c r="G39" i="1" s="1"/>
  <c r="AS12" i="48" l="1"/>
  <c r="A13" i="48"/>
  <c r="AR12" i="48"/>
  <c r="Q40" i="47"/>
  <c r="P40" i="47"/>
  <c r="O40" i="47"/>
  <c r="N40" i="47"/>
  <c r="A40" i="47"/>
  <c r="A13" i="47"/>
  <c r="AS12" i="47"/>
  <c r="AR12" i="47"/>
  <c r="AU12" i="17"/>
  <c r="A13" i="17"/>
  <c r="AR12" i="17"/>
  <c r="AS12" i="17"/>
  <c r="G8" i="1"/>
  <c r="A12" i="49" s="1"/>
  <c r="G26" i="1"/>
  <c r="G21" i="1"/>
  <c r="AU12" i="48" s="1"/>
  <c r="G22" i="1"/>
  <c r="G25" i="1"/>
  <c r="G27" i="1"/>
  <c r="G23" i="1"/>
  <c r="A13" i="49" l="1"/>
  <c r="AU12" i="49"/>
  <c r="AS12" i="49"/>
  <c r="AR12" i="49"/>
  <c r="AU12" i="47"/>
  <c r="AV12" i="47" s="1"/>
  <c r="AR13" i="48"/>
  <c r="AU13" i="48"/>
  <c r="AS13" i="48"/>
  <c r="A14" i="48"/>
  <c r="AS13" i="47"/>
  <c r="AV13" i="47" s="1"/>
  <c r="AR13" i="47"/>
  <c r="AU13" i="47"/>
  <c r="A14" i="47"/>
  <c r="AV12" i="48"/>
  <c r="AN12" i="48"/>
  <c r="AP12" i="48" s="1"/>
  <c r="AV12" i="17"/>
  <c r="AN12" i="17"/>
  <c r="A14" i="17"/>
  <c r="AR13" i="17"/>
  <c r="AU13" i="17"/>
  <c r="AS13" i="17"/>
  <c r="G9" i="1"/>
  <c r="A12" i="50" s="1"/>
  <c r="A15" i="47" l="1"/>
  <c r="AS14" i="47"/>
  <c r="AR14" i="47"/>
  <c r="AU14" i="47"/>
  <c r="AN12" i="47"/>
  <c r="AP12" i="47" s="1"/>
  <c r="AN13" i="47"/>
  <c r="AP13" i="47" s="1"/>
  <c r="AV12" i="49"/>
  <c r="AN12" i="49"/>
  <c r="AP12" i="49" s="1"/>
  <c r="AS14" i="48"/>
  <c r="A15" i="48"/>
  <c r="AU14" i="48"/>
  <c r="AR14" i="48"/>
  <c r="AS12" i="50"/>
  <c r="AV12" i="50" s="1"/>
  <c r="A13" i="50"/>
  <c r="AR12" i="50"/>
  <c r="AU12" i="50"/>
  <c r="AV13" i="48"/>
  <c r="AN13" i="48"/>
  <c r="AP13" i="48" s="1"/>
  <c r="AS13" i="49"/>
  <c r="AN13" i="49" s="1"/>
  <c r="AP13" i="49" s="1"/>
  <c r="A14" i="49"/>
  <c r="AR13" i="49"/>
  <c r="AU13" i="49"/>
  <c r="AV13" i="17"/>
  <c r="AN13" i="17"/>
  <c r="AP13" i="17" s="1"/>
  <c r="AU14" i="17"/>
  <c r="A15" i="17"/>
  <c r="AS14" i="17"/>
  <c r="AR14" i="17"/>
  <c r="AP12" i="17"/>
  <c r="G10" i="1"/>
  <c r="A12" i="51" s="1"/>
  <c r="AU12" i="51" l="1"/>
  <c r="A13" i="51"/>
  <c r="AS12" i="51"/>
  <c r="AR12" i="51"/>
  <c r="AN12" i="50"/>
  <c r="AP12" i="50" s="1"/>
  <c r="AV13" i="49"/>
  <c r="AS13" i="50"/>
  <c r="AR13" i="50"/>
  <c r="A14" i="50"/>
  <c r="AU13" i="50"/>
  <c r="A15" i="49"/>
  <c r="AS14" i="49"/>
  <c r="AR14" i="49"/>
  <c r="AU14" i="49"/>
  <c r="AU15" i="48"/>
  <c r="AS15" i="48"/>
  <c r="A16" i="48"/>
  <c r="AR15" i="48"/>
  <c r="AV14" i="47"/>
  <c r="AN14" i="47"/>
  <c r="AP14" i="47" s="1"/>
  <c r="AV14" i="48"/>
  <c r="AN14" i="48"/>
  <c r="AP14" i="48" s="1"/>
  <c r="AR15" i="47"/>
  <c r="AS15" i="47"/>
  <c r="AU15" i="47"/>
  <c r="A16" i="47"/>
  <c r="P13" i="17"/>
  <c r="Q13" i="17" s="1"/>
  <c r="N13" i="17"/>
  <c r="O13" i="17" s="1"/>
  <c r="AV14" i="17"/>
  <c r="AN14" i="17"/>
  <c r="AR15" i="17"/>
  <c r="A16" i="17"/>
  <c r="AU15" i="17"/>
  <c r="AS15" i="17"/>
  <c r="G11" i="1"/>
  <c r="A12" i="52" s="1"/>
  <c r="AU12" i="52" l="1"/>
  <c r="AS12" i="52"/>
  <c r="AR12" i="52"/>
  <c r="A13" i="52"/>
  <c r="AV15" i="47"/>
  <c r="AN15" i="47"/>
  <c r="AP15" i="47" s="1"/>
  <c r="AN15" i="48"/>
  <c r="AP15" i="48" s="1"/>
  <c r="AV15" i="48"/>
  <c r="AV13" i="50"/>
  <c r="AN13" i="50"/>
  <c r="AP13" i="50" s="1"/>
  <c r="AV14" i="49"/>
  <c r="AN14" i="49"/>
  <c r="AP14" i="49" s="1"/>
  <c r="A16" i="49"/>
  <c r="AU15" i="49"/>
  <c r="AS15" i="49"/>
  <c r="AR15" i="49"/>
  <c r="AN12" i="51"/>
  <c r="AP12" i="51" s="1"/>
  <c r="AV12" i="51"/>
  <c r="AS16" i="47"/>
  <c r="A17" i="47"/>
  <c r="AR16" i="47"/>
  <c r="AU16" i="47"/>
  <c r="AS13" i="51"/>
  <c r="AR13" i="51"/>
  <c r="AU13" i="51"/>
  <c r="A14" i="51"/>
  <c r="AS16" i="48"/>
  <c r="A17" i="48"/>
  <c r="AR16" i="48"/>
  <c r="AU16" i="48"/>
  <c r="A15" i="50"/>
  <c r="AU14" i="50"/>
  <c r="AS14" i="50"/>
  <c r="AR14" i="50"/>
  <c r="AV15" i="17"/>
  <c r="AN15" i="17"/>
  <c r="AP15" i="17" s="1"/>
  <c r="N15" i="17" s="1"/>
  <c r="AP14" i="17"/>
  <c r="P14" i="17" s="1"/>
  <c r="AR16" i="17"/>
  <c r="AU16" i="17"/>
  <c r="A17" i="17"/>
  <c r="AS16" i="17"/>
  <c r="G12" i="1"/>
  <c r="A12" i="53" s="1"/>
  <c r="AR15" i="50" l="1"/>
  <c r="AS15" i="50"/>
  <c r="AU15" i="50"/>
  <c r="A16" i="50"/>
  <c r="AV13" i="51"/>
  <c r="AN13" i="51"/>
  <c r="AP13" i="51" s="1"/>
  <c r="AV15" i="49"/>
  <c r="AN15" i="49"/>
  <c r="AP15" i="49" s="1"/>
  <c r="AS16" i="49"/>
  <c r="AU16" i="49"/>
  <c r="A17" i="49"/>
  <c r="AR16" i="49"/>
  <c r="AR17" i="48"/>
  <c r="AU17" i="48"/>
  <c r="AS17" i="48"/>
  <c r="A18" i="48"/>
  <c r="A18" i="47"/>
  <c r="AU17" i="47"/>
  <c r="AS17" i="47"/>
  <c r="AR17" i="47"/>
  <c r="AU13" i="52"/>
  <c r="AR13" i="52"/>
  <c r="AS13" i="52"/>
  <c r="A14" i="52"/>
  <c r="AU12" i="53"/>
  <c r="AS12" i="53"/>
  <c r="A13" i="53"/>
  <c r="AR12" i="53"/>
  <c r="AN16" i="48"/>
  <c r="AP16" i="48" s="1"/>
  <c r="AV16" i="48"/>
  <c r="AV16" i="47"/>
  <c r="AN16" i="47"/>
  <c r="AP16" i="47" s="1"/>
  <c r="AU14" i="51"/>
  <c r="AS14" i="51"/>
  <c r="AR14" i="51"/>
  <c r="A15" i="51"/>
  <c r="AN12" i="52"/>
  <c r="AP12" i="52" s="1"/>
  <c r="AV12" i="52"/>
  <c r="AV14" i="50"/>
  <c r="AN14" i="50"/>
  <c r="AP14" i="50" s="1"/>
  <c r="N14" i="17"/>
  <c r="O14" i="17" s="1"/>
  <c r="O15" i="17" s="1"/>
  <c r="O16" i="17" s="1"/>
  <c r="Q14" i="17"/>
  <c r="Q15" i="17" s="1"/>
  <c r="Q16" i="17" s="1"/>
  <c r="AV16" i="17"/>
  <c r="AN16" i="17"/>
  <c r="AP16" i="17" s="1"/>
  <c r="AS17" i="17"/>
  <c r="AR17" i="17"/>
  <c r="AU17" i="17"/>
  <c r="A18" i="17"/>
  <c r="G13" i="1"/>
  <c r="A12" i="54" s="1"/>
  <c r="A15" i="52" l="1"/>
  <c r="AU14" i="52"/>
  <c r="AS14" i="52"/>
  <c r="AR14" i="52"/>
  <c r="AS18" i="48"/>
  <c r="A19" i="48"/>
  <c r="AR18" i="48"/>
  <c r="AU18" i="48"/>
  <c r="AN13" i="52"/>
  <c r="AP13" i="52" s="1"/>
  <c r="AV13" i="52"/>
  <c r="AN17" i="48"/>
  <c r="AP17" i="48" s="1"/>
  <c r="AV17" i="48"/>
  <c r="AS15" i="51"/>
  <c r="AU15" i="51"/>
  <c r="AR15" i="51"/>
  <c r="A16" i="51"/>
  <c r="A17" i="50"/>
  <c r="AR16" i="50"/>
  <c r="AU16" i="50"/>
  <c r="AS16" i="50"/>
  <c r="A13" i="54"/>
  <c r="AU12" i="54"/>
  <c r="AS12" i="54"/>
  <c r="AR12" i="54"/>
  <c r="AS13" i="53"/>
  <c r="AR13" i="53"/>
  <c r="A14" i="53"/>
  <c r="AU13" i="53"/>
  <c r="AV13" i="53" s="1"/>
  <c r="AN17" i="47"/>
  <c r="AP17" i="47" s="1"/>
  <c r="AV17" i="47"/>
  <c r="A18" i="49"/>
  <c r="AR17" i="49"/>
  <c r="AU17" i="49"/>
  <c r="AS17" i="49"/>
  <c r="AN14" i="51"/>
  <c r="AP14" i="51" s="1"/>
  <c r="AV14" i="51"/>
  <c r="AV12" i="53"/>
  <c r="AN12" i="53"/>
  <c r="AP12" i="53" s="1"/>
  <c r="AV15" i="50"/>
  <c r="AN15" i="50"/>
  <c r="AP15" i="50" s="1"/>
  <c r="A19" i="47"/>
  <c r="AR18" i="47"/>
  <c r="AU18" i="47"/>
  <c r="AS18" i="47"/>
  <c r="AV16" i="49"/>
  <c r="AN16" i="49"/>
  <c r="AP16" i="49" s="1"/>
  <c r="AN17" i="17"/>
  <c r="AP17" i="17" s="1"/>
  <c r="P17" i="17" s="1"/>
  <c r="AV17" i="17"/>
  <c r="A19" i="17"/>
  <c r="AR18" i="17"/>
  <c r="AU18" i="17"/>
  <c r="AS18" i="17"/>
  <c r="G14" i="1"/>
  <c r="A12" i="55" s="1"/>
  <c r="AS16" i="51" l="1"/>
  <c r="AU16" i="51"/>
  <c r="AR16" i="51"/>
  <c r="A17" i="51"/>
  <c r="AV12" i="54"/>
  <c r="AN12" i="54"/>
  <c r="AP12" i="54" s="1"/>
  <c r="A13" i="55"/>
  <c r="AS12" i="55"/>
  <c r="AV12" i="55" s="1"/>
  <c r="AR12" i="55"/>
  <c r="AU12" i="55"/>
  <c r="A19" i="49"/>
  <c r="AR18" i="49"/>
  <c r="AS18" i="49"/>
  <c r="AU18" i="49"/>
  <c r="AR19" i="48"/>
  <c r="AU19" i="48"/>
  <c r="AS19" i="48"/>
  <c r="A20" i="48"/>
  <c r="AU13" i="54"/>
  <c r="AR13" i="54"/>
  <c r="AS13" i="54"/>
  <c r="A14" i="54"/>
  <c r="AN15" i="51"/>
  <c r="AP15" i="51" s="1"/>
  <c r="AV15" i="51"/>
  <c r="AN18" i="48"/>
  <c r="AP18" i="48" s="1"/>
  <c r="AV18" i="48"/>
  <c r="AV18" i="47"/>
  <c r="AN18" i="47"/>
  <c r="AP18" i="47" s="1"/>
  <c r="AV16" i="50"/>
  <c r="AN16" i="50"/>
  <c r="AP16" i="50" s="1"/>
  <c r="AS14" i="53"/>
  <c r="A15" i="53"/>
  <c r="AR14" i="53"/>
  <c r="AU14" i="53"/>
  <c r="AV14" i="52"/>
  <c r="AN14" i="52"/>
  <c r="AP14" i="52" s="1"/>
  <c r="AV17" i="49"/>
  <c r="AN17" i="49"/>
  <c r="AP17" i="49" s="1"/>
  <c r="A20" i="47"/>
  <c r="AR19" i="47"/>
  <c r="AU19" i="47"/>
  <c r="AS19" i="47"/>
  <c r="AN13" i="53"/>
  <c r="AP13" i="53" s="1"/>
  <c r="AR17" i="50"/>
  <c r="AS17" i="50"/>
  <c r="AU17" i="50"/>
  <c r="A18" i="50"/>
  <c r="AU15" i="52"/>
  <c r="AR15" i="52"/>
  <c r="A16" i="52"/>
  <c r="AS15" i="52"/>
  <c r="N17" i="17"/>
  <c r="O17" i="17" s="1"/>
  <c r="Q17" i="17"/>
  <c r="AV18" i="17"/>
  <c r="AN18" i="17"/>
  <c r="AP18" i="17" s="1"/>
  <c r="P18" i="17" s="1"/>
  <c r="AU19" i="17"/>
  <c r="AS19" i="17"/>
  <c r="AR19" i="17"/>
  <c r="A20" i="17"/>
  <c r="G15" i="1"/>
  <c r="A12" i="58" s="1"/>
  <c r="AS15" i="53" l="1"/>
  <c r="A16" i="53"/>
  <c r="AU15" i="53"/>
  <c r="AR15" i="53"/>
  <c r="A19" i="50"/>
  <c r="AR18" i="50"/>
  <c r="AU18" i="50"/>
  <c r="AS18" i="50"/>
  <c r="A21" i="47"/>
  <c r="AR20" i="47"/>
  <c r="AS20" i="47"/>
  <c r="AU20" i="47"/>
  <c r="AN14" i="53"/>
  <c r="AP14" i="53" s="1"/>
  <c r="AV14" i="53"/>
  <c r="AR13" i="55"/>
  <c r="AU13" i="55"/>
  <c r="AS13" i="55"/>
  <c r="A14" i="55"/>
  <c r="A13" i="58"/>
  <c r="AU12" i="58"/>
  <c r="AR12" i="58"/>
  <c r="AS12" i="58"/>
  <c r="AU14" i="54"/>
  <c r="A15" i="54"/>
  <c r="AR14" i="54"/>
  <c r="AS14" i="54"/>
  <c r="AN17" i="50"/>
  <c r="AP17" i="50" s="1"/>
  <c r="AV17" i="50"/>
  <c r="AN13" i="54"/>
  <c r="AP13" i="54" s="1"/>
  <c r="AV13" i="54"/>
  <c r="AV18" i="49"/>
  <c r="AN18" i="49"/>
  <c r="AP18" i="49" s="1"/>
  <c r="AS17" i="51"/>
  <c r="AR17" i="51"/>
  <c r="A18" i="51"/>
  <c r="AU17" i="51"/>
  <c r="AV15" i="52"/>
  <c r="AN15" i="52"/>
  <c r="AP15" i="52" s="1"/>
  <c r="AR19" i="49"/>
  <c r="A20" i="49"/>
  <c r="AU19" i="49"/>
  <c r="AS19" i="49"/>
  <c r="AR16" i="52"/>
  <c r="AS16" i="52"/>
  <c r="AU16" i="52"/>
  <c r="A17" i="52"/>
  <c r="AV19" i="47"/>
  <c r="AN19" i="47"/>
  <c r="AP19" i="47" s="1"/>
  <c r="AS20" i="48"/>
  <c r="A21" i="48"/>
  <c r="AR20" i="48"/>
  <c r="AU20" i="48"/>
  <c r="AN12" i="55"/>
  <c r="AP12" i="55" s="1"/>
  <c r="AN19" i="48"/>
  <c r="AP19" i="48" s="1"/>
  <c r="AV19" i="48"/>
  <c r="AN16" i="51"/>
  <c r="AP16" i="51" s="1"/>
  <c r="AV16" i="51"/>
  <c r="N18" i="17"/>
  <c r="O18" i="17" s="1"/>
  <c r="Q18" i="17"/>
  <c r="AU20" i="17"/>
  <c r="AS20" i="17"/>
  <c r="AR20" i="17"/>
  <c r="A21" i="17"/>
  <c r="AV19" i="17"/>
  <c r="AN19" i="17"/>
  <c r="AP19" i="17" s="1"/>
  <c r="P19" i="17" s="1"/>
  <c r="G16" i="1"/>
  <c r="A12" i="57" s="1"/>
  <c r="A21" i="49" l="1"/>
  <c r="AR20" i="49"/>
  <c r="AU20" i="49"/>
  <c r="AS20" i="49"/>
  <c r="AU15" i="54"/>
  <c r="AR15" i="54"/>
  <c r="A16" i="54"/>
  <c r="AS15" i="54"/>
  <c r="AV18" i="50"/>
  <c r="AN18" i="50"/>
  <c r="AP18" i="50" s="1"/>
  <c r="AU17" i="52"/>
  <c r="AR17" i="52"/>
  <c r="AS17" i="52"/>
  <c r="A18" i="52"/>
  <c r="AV12" i="58"/>
  <c r="AN12" i="58"/>
  <c r="AP12" i="58" s="1"/>
  <c r="A20" i="50"/>
  <c r="AR19" i="50"/>
  <c r="AS19" i="50"/>
  <c r="AU19" i="50"/>
  <c r="AV16" i="52"/>
  <c r="AN16" i="52"/>
  <c r="AP16" i="52" s="1"/>
  <c r="AU12" i="57"/>
  <c r="A13" i="57"/>
  <c r="AS12" i="57"/>
  <c r="AR12" i="57"/>
  <c r="AR18" i="51"/>
  <c r="AS18" i="51"/>
  <c r="A19" i="51"/>
  <c r="AU18" i="51"/>
  <c r="A14" i="58"/>
  <c r="AU13" i="58"/>
  <c r="AS13" i="58"/>
  <c r="AR13" i="58"/>
  <c r="AN20" i="47"/>
  <c r="AP20" i="47" s="1"/>
  <c r="AV20" i="47"/>
  <c r="AS21" i="48"/>
  <c r="AU21" i="48"/>
  <c r="A22" i="48"/>
  <c r="AR21" i="48"/>
  <c r="AV19" i="49"/>
  <c r="AN19" i="49"/>
  <c r="AP19" i="49" s="1"/>
  <c r="AV14" i="54"/>
  <c r="AN14" i="54"/>
  <c r="AP14" i="54" s="1"/>
  <c r="AS14" i="55"/>
  <c r="AR14" i="55"/>
  <c r="A15" i="55"/>
  <c r="AU14" i="55"/>
  <c r="AU16" i="53"/>
  <c r="AR16" i="53"/>
  <c r="AS16" i="53"/>
  <c r="A17" i="53"/>
  <c r="AN20" i="48"/>
  <c r="AP20" i="48" s="1"/>
  <c r="AV20" i="48"/>
  <c r="AN17" i="51"/>
  <c r="AP17" i="51" s="1"/>
  <c r="AV17" i="51"/>
  <c r="AN13" i="55"/>
  <c r="AP13" i="55" s="1"/>
  <c r="AV13" i="55"/>
  <c r="AU21" i="47"/>
  <c r="AS21" i="47"/>
  <c r="AR21" i="47"/>
  <c r="A22" i="47"/>
  <c r="AN15" i="53"/>
  <c r="AP15" i="53" s="1"/>
  <c r="AV15" i="53"/>
  <c r="N19" i="17"/>
  <c r="O19" i="17" s="1"/>
  <c r="Q19" i="17"/>
  <c r="AR21" i="17"/>
  <c r="AU21" i="17"/>
  <c r="A22" i="17"/>
  <c r="AS21" i="17"/>
  <c r="AV20" i="17"/>
  <c r="AN20" i="17"/>
  <c r="AP20" i="17" s="1"/>
  <c r="P20" i="17" s="1"/>
  <c r="AU13" i="57" l="1"/>
  <c r="AS13" i="57"/>
  <c r="AR13" i="57"/>
  <c r="A14" i="57"/>
  <c r="AV15" i="54"/>
  <c r="AN15" i="54"/>
  <c r="AP15" i="54" s="1"/>
  <c r="AS15" i="55"/>
  <c r="AU15" i="55"/>
  <c r="A16" i="55"/>
  <c r="AR15" i="55"/>
  <c r="A23" i="48"/>
  <c r="AR22" i="48"/>
  <c r="AU22" i="48"/>
  <c r="AS22" i="48"/>
  <c r="AU14" i="58"/>
  <c r="A15" i="58"/>
  <c r="AS14" i="58"/>
  <c r="AR14" i="58"/>
  <c r="AU16" i="54"/>
  <c r="AS16" i="54"/>
  <c r="AR16" i="54"/>
  <c r="A17" i="54"/>
  <c r="AS22" i="47"/>
  <c r="A23" i="47"/>
  <c r="AR22" i="47"/>
  <c r="AU22" i="47"/>
  <c r="AU18" i="52"/>
  <c r="A19" i="52"/>
  <c r="AR18" i="52"/>
  <c r="AS18" i="52"/>
  <c r="AV14" i="55"/>
  <c r="AN14" i="55"/>
  <c r="AP14" i="55" s="1"/>
  <c r="AV21" i="48"/>
  <c r="AN21" i="48"/>
  <c r="AP21" i="48" s="1"/>
  <c r="AS19" i="51"/>
  <c r="AR19" i="51"/>
  <c r="A20" i="51"/>
  <c r="AU19" i="51"/>
  <c r="AV17" i="52"/>
  <c r="AN17" i="52"/>
  <c r="AP17" i="52" s="1"/>
  <c r="AV21" i="47"/>
  <c r="AN21" i="47"/>
  <c r="AP21" i="47" s="1"/>
  <c r="AS17" i="53"/>
  <c r="AR17" i="53"/>
  <c r="A18" i="53"/>
  <c r="AU17" i="53"/>
  <c r="AN18" i="51"/>
  <c r="AP18" i="51" s="1"/>
  <c r="AV18" i="51"/>
  <c r="AV20" i="49"/>
  <c r="AN20" i="49"/>
  <c r="AP20" i="49" s="1"/>
  <c r="AN16" i="53"/>
  <c r="AP16" i="53" s="1"/>
  <c r="AV16" i="53"/>
  <c r="AV19" i="50"/>
  <c r="AN19" i="50"/>
  <c r="AP19" i="50" s="1"/>
  <c r="AV13" i="58"/>
  <c r="AN13" i="58"/>
  <c r="AP13" i="58" s="1"/>
  <c r="AV12" i="57"/>
  <c r="AN12" i="57"/>
  <c r="AP12" i="57" s="1"/>
  <c r="AU20" i="50"/>
  <c r="AR20" i="50"/>
  <c r="AS20" i="50"/>
  <c r="A21" i="50"/>
  <c r="A22" i="49"/>
  <c r="AR21" i="49"/>
  <c r="AU21" i="49"/>
  <c r="AS21" i="49"/>
  <c r="N20" i="17"/>
  <c r="O20" i="17" s="1"/>
  <c r="Q20" i="17"/>
  <c r="AV21" i="17"/>
  <c r="AN21" i="17"/>
  <c r="AP21" i="17" s="1"/>
  <c r="P21" i="17" s="1"/>
  <c r="AS22" i="17"/>
  <c r="AU22" i="17"/>
  <c r="A23" i="17"/>
  <c r="AR22" i="17"/>
  <c r="AU23" i="47" l="1"/>
  <c r="AS23" i="47"/>
  <c r="A24" i="47"/>
  <c r="AR23" i="47"/>
  <c r="AS15" i="58"/>
  <c r="A16" i="58"/>
  <c r="AR15" i="58"/>
  <c r="AU15" i="58"/>
  <c r="A23" i="49"/>
  <c r="AU22" i="49"/>
  <c r="AR22" i="49"/>
  <c r="AS22" i="49"/>
  <c r="AV22" i="47"/>
  <c r="AN22" i="47"/>
  <c r="AP22" i="47" s="1"/>
  <c r="AN15" i="55"/>
  <c r="AP15" i="55" s="1"/>
  <c r="AV15" i="55"/>
  <c r="A22" i="50"/>
  <c r="AR21" i="50"/>
  <c r="AS21" i="50"/>
  <c r="AU21" i="50"/>
  <c r="AV18" i="52"/>
  <c r="AN18" i="52"/>
  <c r="AP18" i="52" s="1"/>
  <c r="AR17" i="54"/>
  <c r="A18" i="54"/>
  <c r="AU17" i="54"/>
  <c r="AS17" i="54"/>
  <c r="AV22" i="48"/>
  <c r="AN22" i="48"/>
  <c r="AP22" i="48" s="1"/>
  <c r="AN20" i="50"/>
  <c r="AP20" i="50" s="1"/>
  <c r="AV20" i="50"/>
  <c r="AS18" i="53"/>
  <c r="AU18" i="53"/>
  <c r="A19" i="53"/>
  <c r="AR18" i="53"/>
  <c r="AS20" i="51"/>
  <c r="AU20" i="51"/>
  <c r="A21" i="51"/>
  <c r="AR20" i="51"/>
  <c r="AU19" i="52"/>
  <c r="AR19" i="52"/>
  <c r="A20" i="52"/>
  <c r="AS19" i="52"/>
  <c r="AN16" i="54"/>
  <c r="AP16" i="54" s="1"/>
  <c r="AV16" i="54"/>
  <c r="AU14" i="57"/>
  <c r="AR14" i="57"/>
  <c r="AS14" i="57"/>
  <c r="A15" i="57"/>
  <c r="AN17" i="53"/>
  <c r="AP17" i="53" s="1"/>
  <c r="AV17" i="53"/>
  <c r="AN19" i="51"/>
  <c r="AP19" i="51" s="1"/>
  <c r="AV19" i="51"/>
  <c r="A24" i="48"/>
  <c r="AR23" i="48"/>
  <c r="AS23" i="48"/>
  <c r="AU23" i="48"/>
  <c r="AV13" i="57"/>
  <c r="AN13" i="57"/>
  <c r="AP13" i="57" s="1"/>
  <c r="AV21" i="49"/>
  <c r="AN21" i="49"/>
  <c r="AP21" i="49" s="1"/>
  <c r="AV14" i="58"/>
  <c r="AN14" i="58"/>
  <c r="AP14" i="58" s="1"/>
  <c r="AS16" i="55"/>
  <c r="AR16" i="55"/>
  <c r="AU16" i="55"/>
  <c r="A17" i="55"/>
  <c r="N21" i="17"/>
  <c r="O21" i="17" s="1"/>
  <c r="O22" i="17" s="1"/>
  <c r="O23" i="17" s="1"/>
  <c r="Q21" i="17"/>
  <c r="Q22" i="17" s="1"/>
  <c r="Q23" i="17" s="1"/>
  <c r="A24" i="17"/>
  <c r="AU23" i="17"/>
  <c r="AS23" i="17"/>
  <c r="AR23" i="17"/>
  <c r="AV22" i="17"/>
  <c r="AN22" i="17"/>
  <c r="AP22" i="17" s="1"/>
  <c r="AU15" i="57" l="1"/>
  <c r="AS15" i="57"/>
  <c r="A16" i="57"/>
  <c r="AR15" i="57"/>
  <c r="AU18" i="54"/>
  <c r="AS18" i="54"/>
  <c r="A19" i="54"/>
  <c r="AR18" i="54"/>
  <c r="AN18" i="53"/>
  <c r="AP18" i="53" s="1"/>
  <c r="AV18" i="53"/>
  <c r="AS16" i="58"/>
  <c r="AU16" i="58"/>
  <c r="AR16" i="58"/>
  <c r="A17" i="58"/>
  <c r="AR24" i="48"/>
  <c r="AU24" i="48"/>
  <c r="A25" i="48"/>
  <c r="AS24" i="48"/>
  <c r="AS21" i="51"/>
  <c r="A22" i="51"/>
  <c r="AR21" i="51"/>
  <c r="AU21" i="51"/>
  <c r="AV15" i="58"/>
  <c r="AN15" i="58"/>
  <c r="AP15" i="58" s="1"/>
  <c r="AV22" i="49"/>
  <c r="AN22" i="49"/>
  <c r="AP22" i="49" s="1"/>
  <c r="AN23" i="48"/>
  <c r="AP23" i="48" s="1"/>
  <c r="AV23" i="48"/>
  <c r="AN20" i="51"/>
  <c r="AP20" i="51" s="1"/>
  <c r="AV20" i="51"/>
  <c r="AN21" i="50"/>
  <c r="AP21" i="50" s="1"/>
  <c r="AV21" i="50"/>
  <c r="AU24" i="47"/>
  <c r="AS24" i="47"/>
  <c r="A25" i="47"/>
  <c r="AR24" i="47"/>
  <c r="AN14" i="57"/>
  <c r="AP14" i="57" s="1"/>
  <c r="AV14" i="57"/>
  <c r="AN17" i="54"/>
  <c r="AP17" i="54" s="1"/>
  <c r="AV17" i="54"/>
  <c r="AV23" i="47"/>
  <c r="AN23" i="47"/>
  <c r="AP23" i="47" s="1"/>
  <c r="AN16" i="55"/>
  <c r="AP16" i="55" s="1"/>
  <c r="AV16" i="55"/>
  <c r="AU17" i="55"/>
  <c r="AR17" i="55"/>
  <c r="AS17" i="55"/>
  <c r="A18" i="55"/>
  <c r="AN19" i="52"/>
  <c r="AP19" i="52" s="1"/>
  <c r="AV19" i="52"/>
  <c r="AR20" i="52"/>
  <c r="AS20" i="52"/>
  <c r="A21" i="52"/>
  <c r="AU20" i="52"/>
  <c r="AS19" i="53"/>
  <c r="AU19" i="53"/>
  <c r="AR19" i="53"/>
  <c r="A20" i="53"/>
  <c r="A23" i="50"/>
  <c r="AR22" i="50"/>
  <c r="AU22" i="50"/>
  <c r="AS22" i="50"/>
  <c r="A24" i="49"/>
  <c r="AR23" i="49"/>
  <c r="AU23" i="49"/>
  <c r="AS23" i="49"/>
  <c r="A25" i="17"/>
  <c r="AU24" i="17"/>
  <c r="AR24" i="17"/>
  <c r="AS24" i="17"/>
  <c r="AV23" i="17"/>
  <c r="AN23" i="17"/>
  <c r="AP23" i="17" s="1"/>
  <c r="AS18" i="55" l="1"/>
  <c r="AR18" i="55"/>
  <c r="A19" i="55"/>
  <c r="AU18" i="55"/>
  <c r="A20" i="54"/>
  <c r="AR19" i="54"/>
  <c r="AU19" i="54"/>
  <c r="AS19" i="54"/>
  <c r="AV22" i="50"/>
  <c r="AN22" i="50"/>
  <c r="AP22" i="50" s="1"/>
  <c r="AS17" i="58"/>
  <c r="A18" i="58"/>
  <c r="AR17" i="58"/>
  <c r="AU17" i="58"/>
  <c r="AN18" i="54"/>
  <c r="AP18" i="54" s="1"/>
  <c r="AV18" i="54"/>
  <c r="AU21" i="52"/>
  <c r="AS21" i="52"/>
  <c r="AR21" i="52"/>
  <c r="A22" i="52"/>
  <c r="AN19" i="53"/>
  <c r="AP19" i="53" s="1"/>
  <c r="AV19" i="53"/>
  <c r="AS22" i="51"/>
  <c r="AR22" i="51"/>
  <c r="A23" i="51"/>
  <c r="AU22" i="51"/>
  <c r="A25" i="49"/>
  <c r="AR24" i="49"/>
  <c r="AS24" i="49"/>
  <c r="AU24" i="49"/>
  <c r="A26" i="47"/>
  <c r="AR25" i="47"/>
  <c r="AU25" i="47"/>
  <c r="AS25" i="47"/>
  <c r="AN21" i="51"/>
  <c r="AP21" i="51" s="1"/>
  <c r="AV21" i="51"/>
  <c r="AV16" i="58"/>
  <c r="AN16" i="58"/>
  <c r="AP16" i="58" s="1"/>
  <c r="AU16" i="57"/>
  <c r="A17" i="57"/>
  <c r="AS16" i="57"/>
  <c r="AR16" i="57"/>
  <c r="AN17" i="55"/>
  <c r="AP17" i="55" s="1"/>
  <c r="AV17" i="55"/>
  <c r="A24" i="50"/>
  <c r="AR23" i="50"/>
  <c r="AS23" i="50"/>
  <c r="AU23" i="50"/>
  <c r="AN23" i="49"/>
  <c r="AP23" i="49" s="1"/>
  <c r="AV23" i="49"/>
  <c r="A21" i="53"/>
  <c r="AU20" i="53"/>
  <c r="AR20" i="53"/>
  <c r="AS20" i="53"/>
  <c r="AV24" i="47"/>
  <c r="AN24" i="47"/>
  <c r="AP24" i="47" s="1"/>
  <c r="AN24" i="48"/>
  <c r="AP24" i="48" s="1"/>
  <c r="AV24" i="48"/>
  <c r="AV15" i="57"/>
  <c r="AN15" i="57"/>
  <c r="AP15" i="57" s="1"/>
  <c r="AV20" i="52"/>
  <c r="AN20" i="52"/>
  <c r="AP20" i="52" s="1"/>
  <c r="AR25" i="48"/>
  <c r="A26" i="48"/>
  <c r="AU25" i="48"/>
  <c r="AS25" i="48"/>
  <c r="AV24" i="17"/>
  <c r="AN24" i="17"/>
  <c r="AP24" i="17" s="1"/>
  <c r="P24" i="17" s="1"/>
  <c r="A26" i="17"/>
  <c r="AU25" i="17"/>
  <c r="AS25" i="17"/>
  <c r="AR25" i="17"/>
  <c r="AU26" i="48" l="1"/>
  <c r="AR26" i="48"/>
  <c r="AS26" i="48"/>
  <c r="A27" i="48"/>
  <c r="AS17" i="57"/>
  <c r="A18" i="57"/>
  <c r="AU17" i="57"/>
  <c r="AR17" i="57"/>
  <c r="AN19" i="54"/>
  <c r="AP19" i="54" s="1"/>
  <c r="AV19" i="54"/>
  <c r="AN23" i="50"/>
  <c r="AP23" i="50" s="1"/>
  <c r="AV23" i="50"/>
  <c r="AS26" i="47"/>
  <c r="A27" i="47"/>
  <c r="AU26" i="47"/>
  <c r="AR26" i="47"/>
  <c r="AN22" i="51"/>
  <c r="AP22" i="51" s="1"/>
  <c r="AV22" i="51"/>
  <c r="AN20" i="53"/>
  <c r="AP20" i="53" s="1"/>
  <c r="AV20" i="53"/>
  <c r="AU24" i="50"/>
  <c r="A25" i="50"/>
  <c r="AR24" i="50"/>
  <c r="AS24" i="50"/>
  <c r="AV24" i="49"/>
  <c r="AN24" i="49"/>
  <c r="AP24" i="49" s="1"/>
  <c r="AU20" i="54"/>
  <c r="AS20" i="54"/>
  <c r="A21" i="54"/>
  <c r="AR20" i="54"/>
  <c r="AR22" i="52"/>
  <c r="AS22" i="52"/>
  <c r="AU22" i="52"/>
  <c r="A23" i="52"/>
  <c r="AR18" i="58"/>
  <c r="AS18" i="58"/>
  <c r="A19" i="58"/>
  <c r="AU18" i="58"/>
  <c r="AS21" i="53"/>
  <c r="AR21" i="53"/>
  <c r="AU21" i="53"/>
  <c r="A22" i="53"/>
  <c r="AR25" i="49"/>
  <c r="AU25" i="49"/>
  <c r="AS25" i="49"/>
  <c r="A26" i="49"/>
  <c r="AV17" i="58"/>
  <c r="AN17" i="58"/>
  <c r="AP17" i="58" s="1"/>
  <c r="AR19" i="55"/>
  <c r="A20" i="55"/>
  <c r="AS19" i="55"/>
  <c r="AU19" i="55"/>
  <c r="AV25" i="48"/>
  <c r="AN25" i="48"/>
  <c r="AP25" i="48" s="1"/>
  <c r="AN25" i="47"/>
  <c r="AP25" i="47" s="1"/>
  <c r="AV25" i="47"/>
  <c r="AV21" i="52"/>
  <c r="AN21" i="52"/>
  <c r="AP21" i="52" s="1"/>
  <c r="AV16" i="57"/>
  <c r="AN16" i="57"/>
  <c r="AP16" i="57" s="1"/>
  <c r="AS23" i="51"/>
  <c r="AR23" i="51"/>
  <c r="A24" i="51"/>
  <c r="AU23" i="51"/>
  <c r="AN18" i="55"/>
  <c r="AP18" i="55" s="1"/>
  <c r="AV18" i="55"/>
  <c r="N24" i="17"/>
  <c r="O24" i="17" s="1"/>
  <c r="Q24" i="17"/>
  <c r="AN25" i="17"/>
  <c r="AP25" i="17" s="1"/>
  <c r="P25" i="17" s="1"/>
  <c r="AV25" i="17"/>
  <c r="A27" i="17"/>
  <c r="AS26" i="17"/>
  <c r="AR26" i="17"/>
  <c r="AU26" i="17"/>
  <c r="AV22" i="52" l="1"/>
  <c r="AN22" i="52"/>
  <c r="AP22" i="52" s="1"/>
  <c r="AN24" i="50"/>
  <c r="AP24" i="50" s="1"/>
  <c r="AV24" i="50"/>
  <c r="AS24" i="51"/>
  <c r="AR24" i="51"/>
  <c r="AU24" i="51"/>
  <c r="A25" i="51"/>
  <c r="AN21" i="53"/>
  <c r="AP21" i="53" s="1"/>
  <c r="AV21" i="53"/>
  <c r="AR26" i="49"/>
  <c r="A27" i="49"/>
  <c r="AU26" i="49"/>
  <c r="AS26" i="49"/>
  <c r="AS25" i="50"/>
  <c r="A26" i="50"/>
  <c r="AU25" i="50"/>
  <c r="AR25" i="50"/>
  <c r="AU27" i="47"/>
  <c r="A28" i="47"/>
  <c r="AR27" i="47"/>
  <c r="AS27" i="47"/>
  <c r="A19" i="57"/>
  <c r="AS18" i="57"/>
  <c r="AU18" i="57"/>
  <c r="AR18" i="57"/>
  <c r="AN23" i="51"/>
  <c r="AP23" i="51" s="1"/>
  <c r="AV23" i="51"/>
  <c r="AV25" i="49"/>
  <c r="AN25" i="49"/>
  <c r="AP25" i="49" s="1"/>
  <c r="AS19" i="58"/>
  <c r="A20" i="58"/>
  <c r="AU19" i="58"/>
  <c r="AR19" i="58"/>
  <c r="A22" i="54"/>
  <c r="AR21" i="54"/>
  <c r="AU21" i="54"/>
  <c r="AS21" i="54"/>
  <c r="AV26" i="47"/>
  <c r="AN26" i="47"/>
  <c r="AP26" i="47" s="1"/>
  <c r="AV17" i="57"/>
  <c r="AN17" i="57"/>
  <c r="AP17" i="57" s="1"/>
  <c r="AV18" i="58"/>
  <c r="AN18" i="58"/>
  <c r="AP18" i="58" s="1"/>
  <c r="AN20" i="54"/>
  <c r="AP20" i="54" s="1"/>
  <c r="AV20" i="54"/>
  <c r="AR27" i="48"/>
  <c r="A28" i="48"/>
  <c r="AU27" i="48"/>
  <c r="AS27" i="48"/>
  <c r="AN19" i="55"/>
  <c r="AP19" i="55" s="1"/>
  <c r="AV19" i="55"/>
  <c r="AV26" i="48"/>
  <c r="AN26" i="48"/>
  <c r="AP26" i="48" s="1"/>
  <c r="AS20" i="55"/>
  <c r="AR20" i="55"/>
  <c r="A21" i="55"/>
  <c r="AU20" i="55"/>
  <c r="AS22" i="53"/>
  <c r="AU22" i="53"/>
  <c r="A23" i="53"/>
  <c r="AR22" i="53"/>
  <c r="AU23" i="52"/>
  <c r="AS23" i="52"/>
  <c r="AR23" i="52"/>
  <c r="A24" i="52"/>
  <c r="AU40" i="47"/>
  <c r="AS40" i="47"/>
  <c r="AR40" i="47"/>
  <c r="N25" i="17"/>
  <c r="O25" i="17" s="1"/>
  <c r="Q25" i="17"/>
  <c r="AN26" i="17"/>
  <c r="AP26" i="17" s="1"/>
  <c r="P26" i="17" s="1"/>
  <c r="AV26" i="17"/>
  <c r="A28" i="17"/>
  <c r="AU27" i="17"/>
  <c r="AS27" i="17"/>
  <c r="AR27" i="17"/>
  <c r="AV23" i="52" l="1"/>
  <c r="AN23" i="52"/>
  <c r="AP23" i="52" s="1"/>
  <c r="AU28" i="48"/>
  <c r="AR28" i="48"/>
  <c r="A29" i="48"/>
  <c r="AS28" i="48"/>
  <c r="AU20" i="58"/>
  <c r="AS20" i="58"/>
  <c r="AR20" i="58"/>
  <c r="A21" i="58"/>
  <c r="AN18" i="57"/>
  <c r="AP18" i="57" s="1"/>
  <c r="AV18" i="57"/>
  <c r="AU26" i="50"/>
  <c r="AS26" i="50"/>
  <c r="AR26" i="50"/>
  <c r="A27" i="50"/>
  <c r="AU25" i="51"/>
  <c r="AS25" i="51"/>
  <c r="AR25" i="51"/>
  <c r="A26" i="51"/>
  <c r="AN20" i="55"/>
  <c r="AP20" i="55" s="1"/>
  <c r="AV20" i="55"/>
  <c r="AV19" i="58"/>
  <c r="AN19" i="58"/>
  <c r="AP19" i="58" s="1"/>
  <c r="AU19" i="57"/>
  <c r="AS19" i="57"/>
  <c r="AR19" i="57"/>
  <c r="A20" i="57"/>
  <c r="AV25" i="50"/>
  <c r="AN25" i="50"/>
  <c r="AP25" i="50" s="1"/>
  <c r="AN21" i="54"/>
  <c r="AP21" i="54" s="1"/>
  <c r="AV21" i="54"/>
  <c r="AN27" i="47"/>
  <c r="AP27" i="47" s="1"/>
  <c r="AV27" i="47"/>
  <c r="AV26" i="49"/>
  <c r="AN26" i="49"/>
  <c r="AP26" i="49" s="1"/>
  <c r="AS23" i="53"/>
  <c r="A24" i="53"/>
  <c r="AR23" i="53"/>
  <c r="AU23" i="53"/>
  <c r="AN24" i="51"/>
  <c r="AP24" i="51" s="1"/>
  <c r="AV24" i="51"/>
  <c r="AR28" i="47"/>
  <c r="A29" i="47"/>
  <c r="AU28" i="47"/>
  <c r="AS28" i="47"/>
  <c r="AS27" i="49"/>
  <c r="A28" i="49"/>
  <c r="AU27" i="49"/>
  <c r="AR27" i="49"/>
  <c r="AN22" i="53"/>
  <c r="AP22" i="53" s="1"/>
  <c r="AV22" i="53"/>
  <c r="AU22" i="54"/>
  <c r="AS22" i="54"/>
  <c r="A23" i="54"/>
  <c r="AR22" i="54"/>
  <c r="AV27" i="48"/>
  <c r="AN27" i="48"/>
  <c r="AP27" i="48" s="1"/>
  <c r="AR24" i="52"/>
  <c r="AU24" i="52"/>
  <c r="AS24" i="52"/>
  <c r="A25" i="52"/>
  <c r="AU21" i="55"/>
  <c r="A22" i="55"/>
  <c r="AR21" i="55"/>
  <c r="AS21" i="55"/>
  <c r="AV40" i="47"/>
  <c r="AN40" i="47"/>
  <c r="AP40" i="47" s="1"/>
  <c r="N26" i="17"/>
  <c r="O26" i="17" s="1"/>
  <c r="Q26" i="17"/>
  <c r="AS28" i="17"/>
  <c r="AU28" i="17"/>
  <c r="AR28" i="17"/>
  <c r="A29" i="17"/>
  <c r="AN27" i="17"/>
  <c r="AP27" i="17" s="1"/>
  <c r="P27" i="17" s="1"/>
  <c r="AV27" i="17"/>
  <c r="AU22" i="55" l="1"/>
  <c r="A23" i="55"/>
  <c r="AS22" i="55"/>
  <c r="AR22" i="55"/>
  <c r="AR28" i="49"/>
  <c r="AS28" i="49"/>
  <c r="AU28" i="49"/>
  <c r="A29" i="49"/>
  <c r="AS27" i="50"/>
  <c r="AR27" i="50"/>
  <c r="A28" i="50"/>
  <c r="AU27" i="50"/>
  <c r="AV20" i="58"/>
  <c r="AN20" i="58"/>
  <c r="AP20" i="58" s="1"/>
  <c r="AU23" i="54"/>
  <c r="AS23" i="54"/>
  <c r="A24" i="54"/>
  <c r="AR23" i="54"/>
  <c r="AN27" i="49"/>
  <c r="AP27" i="49" s="1"/>
  <c r="AV27" i="49"/>
  <c r="AS25" i="52"/>
  <c r="AU25" i="52"/>
  <c r="A26" i="52"/>
  <c r="AR25" i="52"/>
  <c r="AV22" i="54"/>
  <c r="AN22" i="54"/>
  <c r="AP22" i="54" s="1"/>
  <c r="AV28" i="47"/>
  <c r="AN28" i="47"/>
  <c r="AP28" i="47" s="1"/>
  <c r="AS24" i="53"/>
  <c r="A25" i="53"/>
  <c r="AR24" i="53"/>
  <c r="AU24" i="53"/>
  <c r="AN26" i="50"/>
  <c r="AP26" i="50" s="1"/>
  <c r="AV26" i="50"/>
  <c r="AN28" i="48"/>
  <c r="AP28" i="48" s="1"/>
  <c r="AV28" i="48"/>
  <c r="AV24" i="52"/>
  <c r="AN24" i="52"/>
  <c r="AP24" i="52" s="1"/>
  <c r="AN23" i="53"/>
  <c r="AP23" i="53" s="1"/>
  <c r="AV23" i="53"/>
  <c r="AU29" i="48"/>
  <c r="AS29" i="48"/>
  <c r="AR29" i="48"/>
  <c r="A30" i="48"/>
  <c r="AU29" i="47"/>
  <c r="A30" i="47"/>
  <c r="AS29" i="47"/>
  <c r="AR29" i="47"/>
  <c r="AR20" i="57"/>
  <c r="A21" i="57"/>
  <c r="AS20" i="57"/>
  <c r="AU20" i="57"/>
  <c r="AR26" i="51"/>
  <c r="AU26" i="51"/>
  <c r="A27" i="51"/>
  <c r="AS26" i="51"/>
  <c r="AV21" i="55"/>
  <c r="AN21" i="55"/>
  <c r="AP21" i="55" s="1"/>
  <c r="AN19" i="57"/>
  <c r="AP19" i="57" s="1"/>
  <c r="AV19" i="57"/>
  <c r="AN25" i="51"/>
  <c r="AP25" i="51" s="1"/>
  <c r="AV25" i="51"/>
  <c r="A22" i="58"/>
  <c r="AU21" i="58"/>
  <c r="AS21" i="58"/>
  <c r="AR21" i="58"/>
  <c r="N27" i="17"/>
  <c r="O27" i="17" s="1"/>
  <c r="Q27" i="17"/>
  <c r="A30" i="17"/>
  <c r="AU29" i="17"/>
  <c r="AR29" i="17"/>
  <c r="AS29" i="17"/>
  <c r="AV28" i="17"/>
  <c r="AN28" i="17"/>
  <c r="AP28" i="17" s="1"/>
  <c r="P28" i="17" s="1"/>
  <c r="AV26" i="51" l="1"/>
  <c r="AN26" i="51"/>
  <c r="AP26" i="51" s="1"/>
  <c r="AN23" i="54"/>
  <c r="AP23" i="54" s="1"/>
  <c r="AV23" i="54"/>
  <c r="AS29" i="49"/>
  <c r="A30" i="49"/>
  <c r="AU29" i="49"/>
  <c r="AR29" i="49"/>
  <c r="AU22" i="58"/>
  <c r="AR22" i="58"/>
  <c r="A23" i="58"/>
  <c r="AS22" i="58"/>
  <c r="AS27" i="51"/>
  <c r="AR27" i="51"/>
  <c r="AU27" i="51"/>
  <c r="A28" i="51"/>
  <c r="AN29" i="47"/>
  <c r="AP29" i="47" s="1"/>
  <c r="AV29" i="47"/>
  <c r="A27" i="52"/>
  <c r="AR26" i="52"/>
  <c r="AU26" i="52"/>
  <c r="AS26" i="52"/>
  <c r="AR30" i="48"/>
  <c r="A31" i="48"/>
  <c r="AU30" i="48"/>
  <c r="AS30" i="48"/>
  <c r="AU30" i="47"/>
  <c r="AS30" i="47"/>
  <c r="AR30" i="47"/>
  <c r="A31" i="47"/>
  <c r="AU25" i="53"/>
  <c r="AS25" i="53"/>
  <c r="A26" i="53"/>
  <c r="AR25" i="53"/>
  <c r="AN28" i="49"/>
  <c r="AP28" i="49" s="1"/>
  <c r="AV28" i="49"/>
  <c r="AN24" i="53"/>
  <c r="AP24" i="53" s="1"/>
  <c r="AV24" i="53"/>
  <c r="AN25" i="52"/>
  <c r="AP25" i="52" s="1"/>
  <c r="AV25" i="52"/>
  <c r="AN20" i="57"/>
  <c r="AP20" i="57" s="1"/>
  <c r="AV20" i="57"/>
  <c r="AS28" i="50"/>
  <c r="AU28" i="50"/>
  <c r="AR28" i="50"/>
  <c r="A29" i="50"/>
  <c r="AN22" i="55"/>
  <c r="AP22" i="55" s="1"/>
  <c r="AV22" i="55"/>
  <c r="AU21" i="57"/>
  <c r="AS21" i="57"/>
  <c r="A22" i="57"/>
  <c r="AR21" i="57"/>
  <c r="AN29" i="48"/>
  <c r="AP29" i="48" s="1"/>
  <c r="AV29" i="48"/>
  <c r="AR23" i="55"/>
  <c r="AU23" i="55"/>
  <c r="AS23" i="55"/>
  <c r="A24" i="55"/>
  <c r="AV21" i="58"/>
  <c r="AN21" i="58"/>
  <c r="AP21" i="58" s="1"/>
  <c r="AU24" i="54"/>
  <c r="AS24" i="54"/>
  <c r="AR24" i="54"/>
  <c r="A25" i="54"/>
  <c r="AN27" i="50"/>
  <c r="AP27" i="50" s="1"/>
  <c r="AV27" i="50"/>
  <c r="N28" i="17"/>
  <c r="O28" i="17" s="1"/>
  <c r="O29" i="17" s="1"/>
  <c r="O30" i="17" s="1"/>
  <c r="Q28" i="17"/>
  <c r="Q29" i="17" s="1"/>
  <c r="Q30" i="17" s="1"/>
  <c r="AR30" i="17"/>
  <c r="A31" i="17"/>
  <c r="AS30" i="17"/>
  <c r="AU30" i="17"/>
  <c r="AV29" i="17"/>
  <c r="AN29" i="17"/>
  <c r="AP29" i="17" s="1"/>
  <c r="AV21" i="57" l="1"/>
  <c r="AN21" i="57"/>
  <c r="AP21" i="57" s="1"/>
  <c r="AU25" i="54"/>
  <c r="AS25" i="54"/>
  <c r="AR25" i="54"/>
  <c r="A26" i="54"/>
  <c r="AN25" i="53"/>
  <c r="AP25" i="53" s="1"/>
  <c r="AV25" i="53"/>
  <c r="AR31" i="48"/>
  <c r="AU31" i="48"/>
  <c r="AS31" i="48"/>
  <c r="A32" i="48"/>
  <c r="AU28" i="51"/>
  <c r="AS28" i="51"/>
  <c r="AR28" i="51"/>
  <c r="A29" i="51"/>
  <c r="AN24" i="54"/>
  <c r="AP24" i="54" s="1"/>
  <c r="AV24" i="54"/>
  <c r="AR29" i="50"/>
  <c r="AS29" i="50"/>
  <c r="AU29" i="50"/>
  <c r="A30" i="50"/>
  <c r="A32" i="47"/>
  <c r="AU31" i="47"/>
  <c r="AS31" i="47"/>
  <c r="AR31" i="47"/>
  <c r="AN26" i="52"/>
  <c r="AP26" i="52" s="1"/>
  <c r="AV26" i="52"/>
  <c r="AS30" i="49"/>
  <c r="AU30" i="49"/>
  <c r="AR30" i="49"/>
  <c r="A31" i="49"/>
  <c r="AV27" i="51"/>
  <c r="AN27" i="51"/>
  <c r="AP27" i="51" s="1"/>
  <c r="AV29" i="49"/>
  <c r="AN29" i="49"/>
  <c r="AP29" i="49" s="1"/>
  <c r="AV30" i="47"/>
  <c r="AN30" i="47"/>
  <c r="AP30" i="47" s="1"/>
  <c r="AV22" i="58"/>
  <c r="AN22" i="58"/>
  <c r="AP22" i="58" s="1"/>
  <c r="AU22" i="57"/>
  <c r="AS22" i="57"/>
  <c r="A23" i="57"/>
  <c r="AR22" i="57"/>
  <c r="AN28" i="50"/>
  <c r="AP28" i="50" s="1"/>
  <c r="AV28" i="50"/>
  <c r="AR27" i="52"/>
  <c r="AS27" i="52"/>
  <c r="AU27" i="52"/>
  <c r="A28" i="52"/>
  <c r="AU23" i="58"/>
  <c r="A24" i="58"/>
  <c r="AS23" i="58"/>
  <c r="AR23" i="58"/>
  <c r="AV30" i="48"/>
  <c r="AN30" i="48"/>
  <c r="AP30" i="48" s="1"/>
  <c r="AS24" i="55"/>
  <c r="A25" i="55"/>
  <c r="AR24" i="55"/>
  <c r="AU24" i="55"/>
  <c r="AN23" i="55"/>
  <c r="AP23" i="55" s="1"/>
  <c r="AV23" i="55"/>
  <c r="AU26" i="53"/>
  <c r="AS26" i="53"/>
  <c r="A27" i="53"/>
  <c r="AR26" i="53"/>
  <c r="AV30" i="17"/>
  <c r="AN30" i="17"/>
  <c r="AP30" i="17" s="1"/>
  <c r="A32" i="17"/>
  <c r="AU31" i="17"/>
  <c r="AS31" i="17"/>
  <c r="AR31" i="17"/>
  <c r="AN26" i="53" l="1"/>
  <c r="AP26" i="53" s="1"/>
  <c r="AV26" i="53"/>
  <c r="AV27" i="52"/>
  <c r="AN27" i="52"/>
  <c r="AP27" i="52" s="1"/>
  <c r="AR31" i="49"/>
  <c r="AU31" i="49"/>
  <c r="AS31" i="49"/>
  <c r="A32" i="49"/>
  <c r="A30" i="51"/>
  <c r="AU29" i="51"/>
  <c r="AS29" i="51"/>
  <c r="AR29" i="51"/>
  <c r="AU32" i="47"/>
  <c r="AR32" i="47"/>
  <c r="AS32" i="47"/>
  <c r="A33" i="47"/>
  <c r="AS30" i="50"/>
  <c r="AU30" i="50"/>
  <c r="AR30" i="50"/>
  <c r="A31" i="50"/>
  <c r="AV28" i="51"/>
  <c r="AN28" i="51"/>
  <c r="AP28" i="51" s="1"/>
  <c r="AU26" i="54"/>
  <c r="AR26" i="54"/>
  <c r="AS26" i="54"/>
  <c r="A27" i="54"/>
  <c r="AV23" i="58"/>
  <c r="AN23" i="58"/>
  <c r="AP23" i="58" s="1"/>
  <c r="AV30" i="49"/>
  <c r="AN30" i="49"/>
  <c r="AP30" i="49" s="1"/>
  <c r="AN29" i="50"/>
  <c r="AP29" i="50" s="1"/>
  <c r="AV29" i="50"/>
  <c r="AR32" i="48"/>
  <c r="A33" i="48"/>
  <c r="AS32" i="48"/>
  <c r="AU32" i="48"/>
  <c r="AN25" i="54"/>
  <c r="AP25" i="54" s="1"/>
  <c r="AV25" i="54"/>
  <c r="AU23" i="57"/>
  <c r="AS23" i="57"/>
  <c r="AR23" i="57"/>
  <c r="A24" i="57"/>
  <c r="AV31" i="48"/>
  <c r="AN31" i="48"/>
  <c r="AP31" i="48" s="1"/>
  <c r="AU24" i="58"/>
  <c r="AR24" i="58"/>
  <c r="A25" i="58"/>
  <c r="AS24" i="58"/>
  <c r="AN22" i="57"/>
  <c r="AP22" i="57" s="1"/>
  <c r="AV22" i="57"/>
  <c r="AS25" i="55"/>
  <c r="A26" i="55"/>
  <c r="AU25" i="55"/>
  <c r="AR25" i="55"/>
  <c r="AU28" i="52"/>
  <c r="AS28" i="52"/>
  <c r="A29" i="52"/>
  <c r="AR28" i="52"/>
  <c r="AS27" i="53"/>
  <c r="AU27" i="53"/>
  <c r="AR27" i="53"/>
  <c r="A28" i="53"/>
  <c r="AN24" i="55"/>
  <c r="AP24" i="55" s="1"/>
  <c r="AV24" i="55"/>
  <c r="AN31" i="47"/>
  <c r="AP31" i="47" s="1"/>
  <c r="AV31" i="47"/>
  <c r="AS32" i="17"/>
  <c r="A33" i="17"/>
  <c r="AR32" i="17"/>
  <c r="AU32" i="17"/>
  <c r="AN31" i="17"/>
  <c r="AP31" i="17" s="1"/>
  <c r="P31" i="17" s="1"/>
  <c r="AV31" i="17"/>
  <c r="A34" i="47" l="1"/>
  <c r="AR33" i="47"/>
  <c r="AS33" i="47"/>
  <c r="AU33" i="47"/>
  <c r="AU32" i="49"/>
  <c r="AS32" i="49"/>
  <c r="AR32" i="49"/>
  <c r="A33" i="49"/>
  <c r="AN23" i="57"/>
  <c r="AP23" i="57" s="1"/>
  <c r="AV23" i="57"/>
  <c r="A26" i="58"/>
  <c r="AS25" i="58"/>
  <c r="AR25" i="58"/>
  <c r="AU25" i="58"/>
  <c r="AN32" i="47"/>
  <c r="AP32" i="47" s="1"/>
  <c r="AV32" i="47"/>
  <c r="AN31" i="49"/>
  <c r="AP31" i="49" s="1"/>
  <c r="AV31" i="49"/>
  <c r="AV28" i="52"/>
  <c r="AN28" i="52"/>
  <c r="AP28" i="52" s="1"/>
  <c r="AS31" i="50"/>
  <c r="AU31" i="50"/>
  <c r="A32" i="50"/>
  <c r="AR31" i="50"/>
  <c r="AN25" i="55"/>
  <c r="AP25" i="55" s="1"/>
  <c r="AV25" i="55"/>
  <c r="AV32" i="48"/>
  <c r="AN32" i="48"/>
  <c r="AP32" i="48" s="1"/>
  <c r="AV29" i="51"/>
  <c r="AN29" i="51"/>
  <c r="AP29" i="51" s="1"/>
  <c r="AV24" i="58"/>
  <c r="AN24" i="58"/>
  <c r="AP24" i="58" s="1"/>
  <c r="AR28" i="53"/>
  <c r="AU28" i="53"/>
  <c r="A29" i="53"/>
  <c r="AS28" i="53"/>
  <c r="AV27" i="53"/>
  <c r="AN27" i="53"/>
  <c r="AP27" i="53" s="1"/>
  <c r="AU24" i="57"/>
  <c r="AS24" i="57"/>
  <c r="A25" i="57"/>
  <c r="AR24" i="57"/>
  <c r="AU33" i="48"/>
  <c r="AS33" i="48"/>
  <c r="AR33" i="48"/>
  <c r="A34" i="48"/>
  <c r="A28" i="54"/>
  <c r="AS27" i="54"/>
  <c r="AR27" i="54"/>
  <c r="AU27" i="54"/>
  <c r="AU26" i="55"/>
  <c r="AS26" i="55"/>
  <c r="AR26" i="55"/>
  <c r="A27" i="55"/>
  <c r="A30" i="52"/>
  <c r="AU29" i="52"/>
  <c r="AS29" i="52"/>
  <c r="AR29" i="52"/>
  <c r="AN26" i="54"/>
  <c r="AP26" i="54" s="1"/>
  <c r="AV26" i="54"/>
  <c r="AV30" i="50"/>
  <c r="AN30" i="50"/>
  <c r="AP30" i="50" s="1"/>
  <c r="AU30" i="51"/>
  <c r="A31" i="51"/>
  <c r="AR30" i="51"/>
  <c r="AS30" i="51"/>
  <c r="N31" i="17"/>
  <c r="O31" i="17" s="1"/>
  <c r="Q31" i="17"/>
  <c r="AS33" i="17"/>
  <c r="AR33" i="17"/>
  <c r="A34" i="17"/>
  <c r="AU33" i="17"/>
  <c r="AV32" i="17"/>
  <c r="AN32" i="17"/>
  <c r="AP32" i="17" s="1"/>
  <c r="P32" i="17" s="1"/>
  <c r="AU31" i="51" l="1"/>
  <c r="A32" i="51"/>
  <c r="AS31" i="51"/>
  <c r="AR31" i="51"/>
  <c r="AN27" i="54"/>
  <c r="AP27" i="54" s="1"/>
  <c r="AV27" i="54"/>
  <c r="AN24" i="57"/>
  <c r="AP24" i="57" s="1"/>
  <c r="AV24" i="57"/>
  <c r="AU33" i="49"/>
  <c r="AS33" i="49"/>
  <c r="A34" i="49"/>
  <c r="AR33" i="49"/>
  <c r="AR30" i="52"/>
  <c r="AU30" i="52"/>
  <c r="A31" i="52"/>
  <c r="AS30" i="52"/>
  <c r="AR28" i="54"/>
  <c r="AU28" i="54"/>
  <c r="A29" i="54"/>
  <c r="AS28" i="54"/>
  <c r="A33" i="50"/>
  <c r="AS32" i="50"/>
  <c r="AU32" i="50"/>
  <c r="AR32" i="50"/>
  <c r="AR27" i="55"/>
  <c r="A28" i="55"/>
  <c r="AS27" i="55"/>
  <c r="AU27" i="55"/>
  <c r="AU34" i="48"/>
  <c r="AS34" i="48"/>
  <c r="AR34" i="48"/>
  <c r="A35" i="48"/>
  <c r="AV32" i="49"/>
  <c r="AN32" i="49"/>
  <c r="AP32" i="49" s="1"/>
  <c r="AV31" i="50"/>
  <c r="AN31" i="50"/>
  <c r="AP31" i="50" s="1"/>
  <c r="AN26" i="55"/>
  <c r="AP26" i="55" s="1"/>
  <c r="AV26" i="55"/>
  <c r="AV33" i="48"/>
  <c r="AN33" i="48"/>
  <c r="AP33" i="48" s="1"/>
  <c r="AV28" i="53"/>
  <c r="AN28" i="53"/>
  <c r="AP28" i="53" s="1"/>
  <c r="AV25" i="58"/>
  <c r="AN25" i="58"/>
  <c r="AP25" i="58" s="1"/>
  <c r="AR29" i="53"/>
  <c r="AU29" i="53"/>
  <c r="AS29" i="53"/>
  <c r="A30" i="53"/>
  <c r="A27" i="58"/>
  <c r="AU26" i="58"/>
  <c r="AS26" i="58"/>
  <c r="AR26" i="58"/>
  <c r="AV33" i="47"/>
  <c r="AN33" i="47"/>
  <c r="AP33" i="47" s="1"/>
  <c r="AN30" i="51"/>
  <c r="AP30" i="51" s="1"/>
  <c r="AV30" i="51"/>
  <c r="AV29" i="52"/>
  <c r="AN29" i="52"/>
  <c r="AP29" i="52" s="1"/>
  <c r="AR25" i="57"/>
  <c r="AU25" i="57"/>
  <c r="AS25" i="57"/>
  <c r="A26" i="57"/>
  <c r="AU34" i="47"/>
  <c r="AS34" i="47"/>
  <c r="AR34" i="47"/>
  <c r="A35" i="47"/>
  <c r="N32" i="17"/>
  <c r="O32" i="17" s="1"/>
  <c r="Q32" i="17"/>
  <c r="AN33" i="17"/>
  <c r="AP33" i="17" s="1"/>
  <c r="P33" i="17" s="1"/>
  <c r="AV33" i="17"/>
  <c r="A35" i="17"/>
  <c r="AU34" i="17"/>
  <c r="AR34" i="17"/>
  <c r="AS34" i="17"/>
  <c r="AS27" i="58" l="1"/>
  <c r="AR27" i="58"/>
  <c r="A28" i="58"/>
  <c r="AU27" i="58"/>
  <c r="AV34" i="47"/>
  <c r="AN34" i="47"/>
  <c r="AP34" i="47" s="1"/>
  <c r="A31" i="53"/>
  <c r="AU30" i="53"/>
  <c r="AS30" i="53"/>
  <c r="AR30" i="53"/>
  <c r="A36" i="48"/>
  <c r="AR35" i="48"/>
  <c r="AU35" i="48"/>
  <c r="AS35" i="48"/>
  <c r="AV30" i="52"/>
  <c r="AN30" i="52"/>
  <c r="AP30" i="52" s="1"/>
  <c r="AV29" i="53"/>
  <c r="AN29" i="53"/>
  <c r="AP29" i="53" s="1"/>
  <c r="AU31" i="52"/>
  <c r="AS31" i="52"/>
  <c r="AR31" i="52"/>
  <c r="A32" i="52"/>
  <c r="A27" i="57"/>
  <c r="AU26" i="57"/>
  <c r="AS26" i="57"/>
  <c r="AR26" i="57"/>
  <c r="AV34" i="48"/>
  <c r="AN34" i="48"/>
  <c r="AP34" i="48" s="1"/>
  <c r="AN32" i="50"/>
  <c r="AP32" i="50" s="1"/>
  <c r="AV32" i="50"/>
  <c r="AV25" i="57"/>
  <c r="AN25" i="57"/>
  <c r="AP25" i="57" s="1"/>
  <c r="AU33" i="50"/>
  <c r="AS33" i="50"/>
  <c r="A34" i="50"/>
  <c r="AR33" i="50"/>
  <c r="AV28" i="54"/>
  <c r="AN28" i="54"/>
  <c r="AP28" i="54" s="1"/>
  <c r="AV26" i="58"/>
  <c r="AN26" i="58"/>
  <c r="AP26" i="58" s="1"/>
  <c r="AV27" i="55"/>
  <c r="AN27" i="55"/>
  <c r="AP27" i="55" s="1"/>
  <c r="AU29" i="54"/>
  <c r="A30" i="54"/>
  <c r="AR29" i="54"/>
  <c r="AS29" i="54"/>
  <c r="AU34" i="49"/>
  <c r="A35" i="49"/>
  <c r="AR34" i="49"/>
  <c r="AS34" i="49"/>
  <c r="AV31" i="51"/>
  <c r="AN31" i="51"/>
  <c r="AP31" i="51" s="1"/>
  <c r="AU35" i="47"/>
  <c r="A36" i="47"/>
  <c r="AS35" i="47"/>
  <c r="AR35" i="47"/>
  <c r="AS28" i="55"/>
  <c r="AU28" i="55"/>
  <c r="AR28" i="55"/>
  <c r="A29" i="55"/>
  <c r="AV33" i="49"/>
  <c r="AN33" i="49"/>
  <c r="AP33" i="49" s="1"/>
  <c r="A33" i="51"/>
  <c r="AR32" i="51"/>
  <c r="AU32" i="51"/>
  <c r="AS32" i="51"/>
  <c r="N33" i="17"/>
  <c r="O33" i="17" s="1"/>
  <c r="Q33" i="17"/>
  <c r="AV34" i="17"/>
  <c r="AN34" i="17"/>
  <c r="AP34" i="17" s="1"/>
  <c r="P34" i="17" s="1"/>
  <c r="A36" i="17"/>
  <c r="AS35" i="17"/>
  <c r="AU35" i="17"/>
  <c r="AR35" i="17"/>
  <c r="AR35" i="49" l="1"/>
  <c r="AU35" i="49"/>
  <c r="AS35" i="49"/>
  <c r="A36" i="49"/>
  <c r="AU33" i="51"/>
  <c r="A34" i="51"/>
  <c r="AS33" i="51"/>
  <c r="AR33" i="51"/>
  <c r="AN35" i="47"/>
  <c r="AP35" i="47" s="1"/>
  <c r="AV35" i="47"/>
  <c r="AS27" i="57"/>
  <c r="AR27" i="57"/>
  <c r="AU27" i="57"/>
  <c r="A28" i="57"/>
  <c r="AU31" i="53"/>
  <c r="AS31" i="53"/>
  <c r="AR31" i="53"/>
  <c r="A32" i="53"/>
  <c r="AU29" i="55"/>
  <c r="AS29" i="55"/>
  <c r="A30" i="55"/>
  <c r="AR29" i="55"/>
  <c r="AU30" i="54"/>
  <c r="AR30" i="54"/>
  <c r="AS30" i="54"/>
  <c r="A31" i="54"/>
  <c r="AV32" i="51"/>
  <c r="AN32" i="51"/>
  <c r="AP32" i="51" s="1"/>
  <c r="AR36" i="47"/>
  <c r="A37" i="47"/>
  <c r="AU36" i="47"/>
  <c r="AS36" i="47"/>
  <c r="AV29" i="54"/>
  <c r="AN29" i="54"/>
  <c r="AP29" i="54" s="1"/>
  <c r="AU32" i="52"/>
  <c r="AS32" i="52"/>
  <c r="A33" i="52"/>
  <c r="AR32" i="52"/>
  <c r="AV35" i="48"/>
  <c r="AN35" i="48"/>
  <c r="AP35" i="48" s="1"/>
  <c r="AN31" i="52"/>
  <c r="AP31" i="52" s="1"/>
  <c r="AV31" i="52"/>
  <c r="AU34" i="50"/>
  <c r="AS34" i="50"/>
  <c r="A35" i="50"/>
  <c r="AR34" i="50"/>
  <c r="AU36" i="48"/>
  <c r="AR36" i="48"/>
  <c r="AS36" i="48"/>
  <c r="A37" i="48"/>
  <c r="AR28" i="58"/>
  <c r="A29" i="58"/>
  <c r="AS28" i="58"/>
  <c r="AU28" i="58"/>
  <c r="AV34" i="49"/>
  <c r="AN34" i="49"/>
  <c r="AP34" i="49" s="1"/>
  <c r="AV33" i="50"/>
  <c r="AN33" i="50"/>
  <c r="AP33" i="50" s="1"/>
  <c r="AV28" i="55"/>
  <c r="AN28" i="55"/>
  <c r="AP28" i="55" s="1"/>
  <c r="AN26" i="57"/>
  <c r="AP26" i="57" s="1"/>
  <c r="AV26" i="57"/>
  <c r="AV30" i="53"/>
  <c r="AN30" i="53"/>
  <c r="AP30" i="53" s="1"/>
  <c r="AV27" i="58"/>
  <c r="AN27" i="58"/>
  <c r="AP27" i="58" s="1"/>
  <c r="N34" i="17"/>
  <c r="O34" i="17" s="1"/>
  <c r="Q34" i="17"/>
  <c r="AN35" i="17"/>
  <c r="AP35" i="17" s="1"/>
  <c r="P35" i="17" s="1"/>
  <c r="AV35" i="17"/>
  <c r="AU36" i="17"/>
  <c r="AS36" i="17"/>
  <c r="AR36" i="17"/>
  <c r="A37" i="17"/>
  <c r="AN36" i="47" l="1"/>
  <c r="AP36" i="47" s="1"/>
  <c r="AV36" i="47"/>
  <c r="AN31" i="53"/>
  <c r="AP31" i="53" s="1"/>
  <c r="AV31" i="53"/>
  <c r="AV33" i="51"/>
  <c r="AN33" i="51"/>
  <c r="AP33" i="51" s="1"/>
  <c r="AU37" i="47"/>
  <c r="AS37" i="47"/>
  <c r="A38" i="47"/>
  <c r="AR37" i="47"/>
  <c r="AU28" i="57"/>
  <c r="AS28" i="57"/>
  <c r="A29" i="57"/>
  <c r="AR28" i="57"/>
  <c r="AS34" i="51"/>
  <c r="A35" i="51"/>
  <c r="AU34" i="51"/>
  <c r="AR34" i="51"/>
  <c r="AV28" i="58"/>
  <c r="AN28" i="58"/>
  <c r="AP28" i="58" s="1"/>
  <c r="AU35" i="50"/>
  <c r="AS35" i="50"/>
  <c r="AR35" i="50"/>
  <c r="A36" i="50"/>
  <c r="A34" i="52"/>
  <c r="AU33" i="52"/>
  <c r="AR33" i="52"/>
  <c r="AS33" i="52"/>
  <c r="AS30" i="55"/>
  <c r="AR30" i="55"/>
  <c r="A31" i="55"/>
  <c r="AU30" i="55"/>
  <c r="AS29" i="58"/>
  <c r="AR29" i="58"/>
  <c r="AU29" i="58"/>
  <c r="A30" i="58"/>
  <c r="AV34" i="50"/>
  <c r="AN34" i="50"/>
  <c r="AP34" i="50" s="1"/>
  <c r="AV32" i="52"/>
  <c r="AN32" i="52"/>
  <c r="AP32" i="52" s="1"/>
  <c r="AV29" i="55"/>
  <c r="AN29" i="55"/>
  <c r="AP29" i="55" s="1"/>
  <c r="AS36" i="49"/>
  <c r="AR36" i="49"/>
  <c r="AU36" i="49"/>
  <c r="A37" i="49"/>
  <c r="AV27" i="57"/>
  <c r="AN27" i="57"/>
  <c r="AP27" i="57" s="1"/>
  <c r="AN35" i="49"/>
  <c r="AP35" i="49" s="1"/>
  <c r="AV35" i="49"/>
  <c r="AU37" i="48"/>
  <c r="AR37" i="48"/>
  <c r="A38" i="48"/>
  <c r="AS37" i="48"/>
  <c r="AS31" i="54"/>
  <c r="AU31" i="54"/>
  <c r="AR31" i="54"/>
  <c r="A32" i="54"/>
  <c r="AS32" i="53"/>
  <c r="A33" i="53"/>
  <c r="AR32" i="53"/>
  <c r="AU32" i="53"/>
  <c r="AV36" i="48"/>
  <c r="AN36" i="48"/>
  <c r="AP36" i="48" s="1"/>
  <c r="AV30" i="54"/>
  <c r="AN30" i="54"/>
  <c r="AP30" i="54" s="1"/>
  <c r="N35" i="17"/>
  <c r="O35" i="17" s="1"/>
  <c r="O36" i="17" s="1"/>
  <c r="O37" i="17" s="1"/>
  <c r="Q35" i="17"/>
  <c r="Q36" i="17" s="1"/>
  <c r="Q37" i="17" s="1"/>
  <c r="AV36" i="17"/>
  <c r="AN36" i="17"/>
  <c r="AP36" i="17" s="1"/>
  <c r="AU37" i="17"/>
  <c r="A38" i="17"/>
  <c r="AS37" i="17"/>
  <c r="AR37" i="17"/>
  <c r="AS36" i="50" l="1"/>
  <c r="AR36" i="50"/>
  <c r="A37" i="50"/>
  <c r="AU36" i="50"/>
  <c r="AS35" i="51"/>
  <c r="AR35" i="51"/>
  <c r="A36" i="51"/>
  <c r="AU35" i="51"/>
  <c r="AV37" i="47"/>
  <c r="AN37" i="47"/>
  <c r="AP37" i="47" s="1"/>
  <c r="AR31" i="55"/>
  <c r="A32" i="55"/>
  <c r="AU31" i="55"/>
  <c r="AS31" i="55"/>
  <c r="AN34" i="51"/>
  <c r="AP34" i="51" s="1"/>
  <c r="AV34" i="51"/>
  <c r="A38" i="49"/>
  <c r="AU37" i="49"/>
  <c r="AS37" i="49"/>
  <c r="AR37" i="49"/>
  <c r="AV35" i="50"/>
  <c r="AN35" i="50"/>
  <c r="AP35" i="50" s="1"/>
  <c r="AV31" i="54"/>
  <c r="AN31" i="54"/>
  <c r="AP31" i="54" s="1"/>
  <c r="AV37" i="48"/>
  <c r="AN37" i="48"/>
  <c r="AP37" i="48" s="1"/>
  <c r="AS38" i="48"/>
  <c r="A39" i="48"/>
  <c r="AU38" i="48"/>
  <c r="AR38" i="48"/>
  <c r="AV30" i="55"/>
  <c r="AN30" i="55"/>
  <c r="AP30" i="55" s="1"/>
  <c r="AU29" i="57"/>
  <c r="A30" i="57"/>
  <c r="AR29" i="57"/>
  <c r="AS29" i="57"/>
  <c r="AU30" i="58"/>
  <c r="AS30" i="58"/>
  <c r="AR30" i="58"/>
  <c r="A31" i="58"/>
  <c r="AV33" i="52"/>
  <c r="AN33" i="52"/>
  <c r="AP33" i="52" s="1"/>
  <c r="AV28" i="57"/>
  <c r="AN28" i="57"/>
  <c r="AP28" i="57" s="1"/>
  <c r="AN36" i="49"/>
  <c r="AP36" i="49" s="1"/>
  <c r="AV36" i="49"/>
  <c r="AV32" i="53"/>
  <c r="AN32" i="53"/>
  <c r="AP32" i="53" s="1"/>
  <c r="AU32" i="54"/>
  <c r="AR32" i="54"/>
  <c r="A33" i="54"/>
  <c r="AS32" i="54"/>
  <c r="AU33" i="53"/>
  <c r="AS33" i="53"/>
  <c r="AR33" i="53"/>
  <c r="A34" i="53"/>
  <c r="AV29" i="58"/>
  <c r="AN29" i="58"/>
  <c r="AP29" i="58" s="1"/>
  <c r="AU34" i="52"/>
  <c r="AS34" i="52"/>
  <c r="AR34" i="52"/>
  <c r="A35" i="52"/>
  <c r="AR38" i="47"/>
  <c r="A39" i="47"/>
  <c r="AS38" i="47"/>
  <c r="AU38" i="47"/>
  <c r="AU38" i="17"/>
  <c r="AS38" i="17"/>
  <c r="AR38" i="17"/>
  <c r="A39" i="17"/>
  <c r="AV37" i="17"/>
  <c r="AN37" i="17"/>
  <c r="AP37" i="17" s="1"/>
  <c r="AU39" i="47" l="1"/>
  <c r="AS39" i="47"/>
  <c r="AR39" i="47"/>
  <c r="A35" i="53"/>
  <c r="AU34" i="53"/>
  <c r="AS34" i="53"/>
  <c r="AR34" i="53"/>
  <c r="AS31" i="58"/>
  <c r="AR31" i="58"/>
  <c r="A32" i="58"/>
  <c r="AU31" i="58"/>
  <c r="A37" i="51"/>
  <c r="AS36" i="51"/>
  <c r="AR36" i="51"/>
  <c r="AU36" i="51"/>
  <c r="AV31" i="55"/>
  <c r="AN31" i="55"/>
  <c r="AP31" i="55" s="1"/>
  <c r="AV35" i="51"/>
  <c r="AN35" i="51"/>
  <c r="AP35" i="51" s="1"/>
  <c r="AV34" i="52"/>
  <c r="AN34" i="52"/>
  <c r="AP34" i="52" s="1"/>
  <c r="AV32" i="54"/>
  <c r="AN32" i="54"/>
  <c r="AP32" i="54" s="1"/>
  <c r="AV29" i="57"/>
  <c r="AN29" i="57"/>
  <c r="AP29" i="57" s="1"/>
  <c r="AS39" i="48"/>
  <c r="AU39" i="48"/>
  <c r="A40" i="48"/>
  <c r="AR39" i="48"/>
  <c r="AR32" i="55"/>
  <c r="AU32" i="55"/>
  <c r="A33" i="55"/>
  <c r="AS32" i="55"/>
  <c r="AU35" i="52"/>
  <c r="A36" i="52"/>
  <c r="AR35" i="52"/>
  <c r="AS35" i="52"/>
  <c r="AV33" i="53"/>
  <c r="AN33" i="53"/>
  <c r="AP33" i="53" s="1"/>
  <c r="AU33" i="54"/>
  <c r="A34" i="54"/>
  <c r="AS33" i="54"/>
  <c r="AR33" i="54"/>
  <c r="AN38" i="48"/>
  <c r="AP38" i="48" s="1"/>
  <c r="AV38" i="48"/>
  <c r="AV37" i="49"/>
  <c r="AN37" i="49"/>
  <c r="AP37" i="49" s="1"/>
  <c r="A38" i="50"/>
  <c r="AR37" i="50"/>
  <c r="AU37" i="50"/>
  <c r="AS37" i="50"/>
  <c r="AU30" i="57"/>
  <c r="AS30" i="57"/>
  <c r="AR30" i="57"/>
  <c r="A31" i="57"/>
  <c r="AV30" i="58"/>
  <c r="AN30" i="58"/>
  <c r="AP30" i="58" s="1"/>
  <c r="AV38" i="47"/>
  <c r="AN38" i="47"/>
  <c r="AP38" i="47" s="1"/>
  <c r="AU38" i="49"/>
  <c r="AS38" i="49"/>
  <c r="A39" i="49"/>
  <c r="AR38" i="49"/>
  <c r="AV36" i="50"/>
  <c r="AN36" i="50"/>
  <c r="AP36" i="50" s="1"/>
  <c r="A40" i="17"/>
  <c r="AU39" i="17"/>
  <c r="AR39" i="17"/>
  <c r="AS39" i="17"/>
  <c r="AN38" i="17"/>
  <c r="AP38" i="17" s="1"/>
  <c r="P38" i="17" s="1"/>
  <c r="AV38" i="17"/>
  <c r="AU39" i="49" l="1"/>
  <c r="AS39" i="49"/>
  <c r="A40" i="49"/>
  <c r="AR39" i="49"/>
  <c r="AV30" i="57"/>
  <c r="AN30" i="57"/>
  <c r="AP30" i="57" s="1"/>
  <c r="AV37" i="50"/>
  <c r="AN37" i="50"/>
  <c r="AP37" i="50" s="1"/>
  <c r="A35" i="54"/>
  <c r="AU34" i="54"/>
  <c r="AR34" i="54"/>
  <c r="AS34" i="54"/>
  <c r="AU38" i="50"/>
  <c r="AR38" i="50"/>
  <c r="AS38" i="50"/>
  <c r="A39" i="50"/>
  <c r="A34" i="55"/>
  <c r="AU33" i="55"/>
  <c r="AS33" i="55"/>
  <c r="AR33" i="55"/>
  <c r="AV31" i="58"/>
  <c r="AN31" i="58"/>
  <c r="AP31" i="58" s="1"/>
  <c r="AU31" i="57"/>
  <c r="A32" i="57"/>
  <c r="AR31" i="57"/>
  <c r="AS31" i="57"/>
  <c r="AV34" i="53"/>
  <c r="AN34" i="53"/>
  <c r="AP34" i="53" s="1"/>
  <c r="AN36" i="51"/>
  <c r="AP36" i="51" s="1"/>
  <c r="AV36" i="51"/>
  <c r="AV35" i="52"/>
  <c r="AN35" i="52"/>
  <c r="AP35" i="52" s="1"/>
  <c r="AU40" i="48"/>
  <c r="AR40" i="48"/>
  <c r="AS40" i="48"/>
  <c r="A41" i="48"/>
  <c r="AU37" i="51"/>
  <c r="A38" i="51"/>
  <c r="AS37" i="51"/>
  <c r="AR37" i="51"/>
  <c r="AU35" i="53"/>
  <c r="A36" i="53"/>
  <c r="AS35" i="53"/>
  <c r="AR35" i="53"/>
  <c r="AU36" i="52"/>
  <c r="AS36" i="52"/>
  <c r="AR36" i="52"/>
  <c r="A37" i="52"/>
  <c r="AV33" i="54"/>
  <c r="AN33" i="54"/>
  <c r="AP33" i="54" s="1"/>
  <c r="AV39" i="48"/>
  <c r="AN39" i="48"/>
  <c r="AP39" i="48" s="1"/>
  <c r="AS32" i="58"/>
  <c r="AR32" i="58"/>
  <c r="A33" i="58"/>
  <c r="AU32" i="58"/>
  <c r="AN39" i="47"/>
  <c r="AP39" i="47" s="1"/>
  <c r="AV39" i="47"/>
  <c r="AN38" i="49"/>
  <c r="AP38" i="49" s="1"/>
  <c r="AV38" i="49"/>
  <c r="AV32" i="55"/>
  <c r="AN32" i="55"/>
  <c r="AP32" i="55" s="1"/>
  <c r="N38" i="17"/>
  <c r="O38" i="17" s="1"/>
  <c r="Q38" i="17"/>
  <c r="AV39" i="17"/>
  <c r="AN39" i="17"/>
  <c r="AP39" i="17" s="1"/>
  <c r="P39" i="17" s="1"/>
  <c r="AR40" i="17"/>
  <c r="AS40" i="17"/>
  <c r="AU40" i="17"/>
  <c r="AV40" i="17" s="1"/>
  <c r="A41" i="17"/>
  <c r="AU37" i="52" l="1"/>
  <c r="A38" i="52"/>
  <c r="AS37" i="52"/>
  <c r="AR37" i="52"/>
  <c r="AU32" i="57"/>
  <c r="AS32" i="57"/>
  <c r="AR32" i="57"/>
  <c r="A33" i="57"/>
  <c r="AU39" i="50"/>
  <c r="AS39" i="50"/>
  <c r="A40" i="50"/>
  <c r="AR39" i="50"/>
  <c r="AS33" i="58"/>
  <c r="AR33" i="58"/>
  <c r="AU33" i="58"/>
  <c r="A34" i="58"/>
  <c r="AN37" i="51"/>
  <c r="AP37" i="51" s="1"/>
  <c r="AV37" i="51"/>
  <c r="AN38" i="50"/>
  <c r="AP38" i="50" s="1"/>
  <c r="AV38" i="50"/>
  <c r="AV36" i="52"/>
  <c r="AN36" i="52"/>
  <c r="AP36" i="52" s="1"/>
  <c r="AS38" i="51"/>
  <c r="AU38" i="51"/>
  <c r="A39" i="51"/>
  <c r="AR38" i="51"/>
  <c r="AN34" i="54"/>
  <c r="AP34" i="54" s="1"/>
  <c r="AV34" i="54"/>
  <c r="AV32" i="58"/>
  <c r="AN32" i="58"/>
  <c r="AP32" i="58" s="1"/>
  <c r="AN35" i="53"/>
  <c r="AP35" i="53" s="1"/>
  <c r="AV35" i="53"/>
  <c r="AV40" i="48"/>
  <c r="AN40" i="48"/>
  <c r="AP40" i="48" s="1"/>
  <c r="AV33" i="55"/>
  <c r="AN33" i="55"/>
  <c r="AP33" i="55" s="1"/>
  <c r="AU40" i="49"/>
  <c r="AR40" i="49"/>
  <c r="A41" i="49"/>
  <c r="AS40" i="49"/>
  <c r="AS41" i="48"/>
  <c r="AU41" i="48"/>
  <c r="A42" i="48"/>
  <c r="AR41" i="48"/>
  <c r="A37" i="53"/>
  <c r="AR36" i="53"/>
  <c r="AU36" i="53"/>
  <c r="AS36" i="53"/>
  <c r="AV31" i="57"/>
  <c r="AN31" i="57"/>
  <c r="AP31" i="57" s="1"/>
  <c r="AV39" i="49"/>
  <c r="AN39" i="49"/>
  <c r="AP39" i="49" s="1"/>
  <c r="A35" i="55"/>
  <c r="AU34" i="55"/>
  <c r="AS34" i="55"/>
  <c r="AR34" i="55"/>
  <c r="AU35" i="54"/>
  <c r="A36" i="54"/>
  <c r="AR35" i="54"/>
  <c r="AS35" i="54"/>
  <c r="N39" i="17"/>
  <c r="O39" i="17" s="1"/>
  <c r="Q39" i="17"/>
  <c r="AR41" i="17"/>
  <c r="A42" i="17"/>
  <c r="AU41" i="17"/>
  <c r="AS41" i="17"/>
  <c r="AN40" i="17"/>
  <c r="AP40" i="17" s="1"/>
  <c r="P40" i="17" s="1"/>
  <c r="AV36" i="53" l="1"/>
  <c r="AN36" i="53"/>
  <c r="AP36" i="53" s="1"/>
  <c r="AV40" i="49"/>
  <c r="AN40" i="49"/>
  <c r="AP40" i="49" s="1"/>
  <c r="AU34" i="58"/>
  <c r="A35" i="58"/>
  <c r="AS34" i="58"/>
  <c r="AR34" i="58"/>
  <c r="AU33" i="57"/>
  <c r="A34" i="57"/>
  <c r="AR33" i="57"/>
  <c r="AS33" i="57"/>
  <c r="AU41" i="49"/>
  <c r="AS41" i="49"/>
  <c r="AR41" i="49"/>
  <c r="AV38" i="51"/>
  <c r="AN38" i="51"/>
  <c r="AP38" i="51" s="1"/>
  <c r="AN32" i="57"/>
  <c r="AP32" i="57" s="1"/>
  <c r="AV32" i="57"/>
  <c r="AR35" i="55"/>
  <c r="A36" i="55"/>
  <c r="AS35" i="55"/>
  <c r="AU35" i="55"/>
  <c r="AU37" i="53"/>
  <c r="A38" i="53"/>
  <c r="AR37" i="53"/>
  <c r="AS37" i="53"/>
  <c r="AV33" i="58"/>
  <c r="AN33" i="58"/>
  <c r="AP33" i="58" s="1"/>
  <c r="AS42" i="48"/>
  <c r="AU42" i="48"/>
  <c r="AR42" i="48"/>
  <c r="AU40" i="50"/>
  <c r="AR40" i="50"/>
  <c r="A41" i="50"/>
  <c r="AS40" i="50"/>
  <c r="AV37" i="52"/>
  <c r="AN37" i="52"/>
  <c r="AP37" i="52" s="1"/>
  <c r="AV34" i="55"/>
  <c r="AN34" i="55"/>
  <c r="AP34" i="55" s="1"/>
  <c r="AV39" i="50"/>
  <c r="AN39" i="50"/>
  <c r="AP39" i="50" s="1"/>
  <c r="AS38" i="52"/>
  <c r="A39" i="52"/>
  <c r="AU38" i="52"/>
  <c r="AR38" i="52"/>
  <c r="AV35" i="54"/>
  <c r="AN35" i="54"/>
  <c r="AP35" i="54" s="1"/>
  <c r="AU36" i="54"/>
  <c r="AR36" i="54"/>
  <c r="A37" i="54"/>
  <c r="AS36" i="54"/>
  <c r="AV41" i="48"/>
  <c r="AN41" i="48"/>
  <c r="AP41" i="48" s="1"/>
  <c r="AU39" i="51"/>
  <c r="AS39" i="51"/>
  <c r="AR39" i="51"/>
  <c r="A40" i="51"/>
  <c r="N40" i="17"/>
  <c r="O40" i="17" s="1"/>
  <c r="Q40" i="17"/>
  <c r="AN41" i="17"/>
  <c r="AP41" i="17" s="1"/>
  <c r="P41" i="17" s="1"/>
  <c r="AV41" i="17"/>
  <c r="AR42" i="17"/>
  <c r="AU42" i="17"/>
  <c r="AS42" i="17"/>
  <c r="AN34" i="58" l="1"/>
  <c r="AP34" i="58" s="1"/>
  <c r="AV34" i="58"/>
  <c r="AV42" i="48"/>
  <c r="AN42" i="48"/>
  <c r="AP42" i="48" s="1"/>
  <c r="AN35" i="55"/>
  <c r="AP35" i="55" s="1"/>
  <c r="AV35" i="55"/>
  <c r="AV41" i="49"/>
  <c r="AN41" i="49"/>
  <c r="AP41" i="49" s="1"/>
  <c r="AU35" i="58"/>
  <c r="AS35" i="58"/>
  <c r="AR35" i="58"/>
  <c r="A36" i="58"/>
  <c r="AV39" i="51"/>
  <c r="AN39" i="51"/>
  <c r="AP39" i="51" s="1"/>
  <c r="AV40" i="50"/>
  <c r="AN40" i="50"/>
  <c r="AP40" i="50" s="1"/>
  <c r="AV33" i="57"/>
  <c r="AN33" i="57"/>
  <c r="AP33" i="57" s="1"/>
  <c r="A37" i="55"/>
  <c r="AR36" i="55"/>
  <c r="AU36" i="55"/>
  <c r="AS36" i="55"/>
  <c r="AV36" i="54"/>
  <c r="AN36" i="54"/>
  <c r="AP36" i="54" s="1"/>
  <c r="AU39" i="52"/>
  <c r="A40" i="52"/>
  <c r="AS39" i="52"/>
  <c r="AR39" i="52"/>
  <c r="AS37" i="54"/>
  <c r="AR37" i="54"/>
  <c r="AU37" i="54"/>
  <c r="A38" i="54"/>
  <c r="AV38" i="52"/>
  <c r="AN38" i="52"/>
  <c r="AP38" i="52" s="1"/>
  <c r="AR41" i="50"/>
  <c r="AU41" i="50"/>
  <c r="AS41" i="50"/>
  <c r="A42" i="50"/>
  <c r="AN37" i="53"/>
  <c r="AP37" i="53" s="1"/>
  <c r="AV37" i="53"/>
  <c r="AR40" i="51"/>
  <c r="AS40" i="51"/>
  <c r="A41" i="51"/>
  <c r="AU40" i="51"/>
  <c r="AU34" i="57"/>
  <c r="AR34" i="57"/>
  <c r="A35" i="57"/>
  <c r="AS34" i="57"/>
  <c r="AU38" i="53"/>
  <c r="AS38" i="53"/>
  <c r="AR38" i="53"/>
  <c r="A39" i="53"/>
  <c r="N41" i="17"/>
  <c r="O41" i="17" s="1"/>
  <c r="Q41" i="17"/>
  <c r="AN42" i="17"/>
  <c r="AV42" i="17"/>
  <c r="AV38" i="53" l="1"/>
  <c r="AN38" i="53"/>
  <c r="AP38" i="53" s="1"/>
  <c r="AV34" i="57"/>
  <c r="AN34" i="57"/>
  <c r="AP34" i="57" s="1"/>
  <c r="AS38" i="54"/>
  <c r="AR38" i="54"/>
  <c r="AU38" i="54"/>
  <c r="A39" i="54"/>
  <c r="AU35" i="57"/>
  <c r="A36" i="57"/>
  <c r="AS35" i="57"/>
  <c r="AR35" i="57"/>
  <c r="AR42" i="50"/>
  <c r="AU42" i="50"/>
  <c r="AS42" i="50"/>
  <c r="AV36" i="55"/>
  <c r="AN36" i="55"/>
  <c r="AP36" i="55" s="1"/>
  <c r="AU39" i="53"/>
  <c r="A40" i="53"/>
  <c r="AS39" i="53"/>
  <c r="AR39" i="53"/>
  <c r="AV41" i="50"/>
  <c r="AN41" i="50"/>
  <c r="AP41" i="50" s="1"/>
  <c r="AV37" i="54"/>
  <c r="AN37" i="54"/>
  <c r="AP37" i="54" s="1"/>
  <c r="AU36" i="58"/>
  <c r="A37" i="58"/>
  <c r="AS36" i="58"/>
  <c r="AR36" i="58"/>
  <c r="AV39" i="52"/>
  <c r="AN39" i="52"/>
  <c r="AP39" i="52" s="1"/>
  <c r="AR37" i="55"/>
  <c r="A38" i="55"/>
  <c r="AU37" i="55"/>
  <c r="AS37" i="55"/>
  <c r="AU40" i="52"/>
  <c r="AS40" i="52"/>
  <c r="AR40" i="52"/>
  <c r="A41" i="52"/>
  <c r="AN35" i="58"/>
  <c r="AP35" i="58" s="1"/>
  <c r="AV35" i="58"/>
  <c r="AU41" i="51"/>
  <c r="AS41" i="51"/>
  <c r="AR41" i="51"/>
  <c r="AV40" i="51"/>
  <c r="AN40" i="51"/>
  <c r="AP40" i="51" s="1"/>
  <c r="AP42" i="17"/>
  <c r="P42" i="17" s="1"/>
  <c r="AS39" i="54" l="1"/>
  <c r="AU39" i="54"/>
  <c r="A40" i="54"/>
  <c r="AR39" i="54"/>
  <c r="AN42" i="50"/>
  <c r="AP42" i="50" s="1"/>
  <c r="AV42" i="50"/>
  <c r="AV38" i="54"/>
  <c r="AN38" i="54"/>
  <c r="AP38" i="54" s="1"/>
  <c r="AS41" i="52"/>
  <c r="AU41" i="52"/>
  <c r="AR41" i="52"/>
  <c r="A42" i="52"/>
  <c r="AN40" i="52"/>
  <c r="AP40" i="52" s="1"/>
  <c r="AV40" i="52"/>
  <c r="AV36" i="58"/>
  <c r="AN36" i="58"/>
  <c r="AP36" i="58" s="1"/>
  <c r="AV39" i="53"/>
  <c r="AN39" i="53"/>
  <c r="AP39" i="53" s="1"/>
  <c r="AV41" i="51"/>
  <c r="AN41" i="51"/>
  <c r="AP41" i="51" s="1"/>
  <c r="AV37" i="55"/>
  <c r="AN37" i="55"/>
  <c r="AP37" i="55" s="1"/>
  <c r="AR37" i="58"/>
  <c r="AU37" i="58"/>
  <c r="AS37" i="58"/>
  <c r="A38" i="58"/>
  <c r="AR40" i="53"/>
  <c r="A41" i="53"/>
  <c r="AU40" i="53"/>
  <c r="AS40" i="53"/>
  <c r="AN35" i="57"/>
  <c r="AP35" i="57" s="1"/>
  <c r="AV35" i="57"/>
  <c r="AU36" i="57"/>
  <c r="AS36" i="57"/>
  <c r="A37" i="57"/>
  <c r="AR36" i="57"/>
  <c r="AS38" i="55"/>
  <c r="AR38" i="55"/>
  <c r="A39" i="55"/>
  <c r="AU38" i="55"/>
  <c r="N42" i="17"/>
  <c r="O42" i="17" s="1"/>
  <c r="O46" i="17" s="1"/>
  <c r="Q42" i="17"/>
  <c r="Q46" i="17" s="1"/>
  <c r="AS41" i="53" l="1"/>
  <c r="AU41" i="53"/>
  <c r="A42" i="53"/>
  <c r="AR41" i="53"/>
  <c r="AU39" i="55"/>
  <c r="A40" i="55"/>
  <c r="AR39" i="55"/>
  <c r="AS39" i="55"/>
  <c r="AV40" i="53"/>
  <c r="AN40" i="53"/>
  <c r="AP40" i="53" s="1"/>
  <c r="AV38" i="55"/>
  <c r="AN38" i="55"/>
  <c r="AP38" i="55" s="1"/>
  <c r="A41" i="54"/>
  <c r="AS40" i="54"/>
  <c r="AU40" i="54"/>
  <c r="AR40" i="54"/>
  <c r="AU42" i="52"/>
  <c r="AR42" i="52"/>
  <c r="AS42" i="52"/>
  <c r="AU37" i="57"/>
  <c r="A38" i="57"/>
  <c r="AS37" i="57"/>
  <c r="AR37" i="57"/>
  <c r="AV36" i="57"/>
  <c r="AN36" i="57"/>
  <c r="AP36" i="57" s="1"/>
  <c r="AU38" i="58"/>
  <c r="A39" i="58"/>
  <c r="AR38" i="58"/>
  <c r="AS38" i="58"/>
  <c r="AV37" i="58"/>
  <c r="AN37" i="58"/>
  <c r="AP37" i="58" s="1"/>
  <c r="AV41" i="52"/>
  <c r="AN41" i="52"/>
  <c r="AP41" i="52" s="1"/>
  <c r="AV39" i="54"/>
  <c r="AN39" i="54"/>
  <c r="AP39" i="54" s="1"/>
  <c r="Q47" i="17"/>
  <c r="P4" i="47"/>
  <c r="Q12" i="47" s="1"/>
  <c r="Q13" i="47" s="1"/>
  <c r="Q14" i="47" s="1"/>
  <c r="Q15" i="47" s="1"/>
  <c r="Q16" i="47" s="1"/>
  <c r="Q17" i="47" s="1"/>
  <c r="Q18" i="47" s="1"/>
  <c r="Q19" i="47" s="1"/>
  <c r="Q20" i="47" s="1"/>
  <c r="Q21" i="47" s="1"/>
  <c r="Q22" i="47" s="1"/>
  <c r="Q23" i="47" s="1"/>
  <c r="Q24" i="47" s="1"/>
  <c r="Q25" i="47" s="1"/>
  <c r="Q26" i="47" s="1"/>
  <c r="Q27" i="47" s="1"/>
  <c r="Q28" i="47" s="1"/>
  <c r="Q29" i="47" s="1"/>
  <c r="Q30" i="47" s="1"/>
  <c r="Q31" i="47" s="1"/>
  <c r="Q32" i="47" s="1"/>
  <c r="Q33" i="47" s="1"/>
  <c r="Q34" i="47" s="1"/>
  <c r="Q35" i="47" s="1"/>
  <c r="Q36" i="47" s="1"/>
  <c r="Q37" i="47" s="1"/>
  <c r="Q38" i="47" s="1"/>
  <c r="Q39" i="47" s="1"/>
  <c r="Q46" i="47" s="1"/>
  <c r="O47" i="17"/>
  <c r="N4" i="47"/>
  <c r="O12" i="47" s="1"/>
  <c r="O13" i="47" s="1"/>
  <c r="O14" i="47" s="1"/>
  <c r="O15" i="47" s="1"/>
  <c r="O16" i="47" s="1"/>
  <c r="O17" i="47" s="1"/>
  <c r="O18" i="47" s="1"/>
  <c r="O19" i="47" s="1"/>
  <c r="O20" i="47" s="1"/>
  <c r="O21" i="47" s="1"/>
  <c r="O22" i="47" s="1"/>
  <c r="O23" i="47" s="1"/>
  <c r="O24" i="47" s="1"/>
  <c r="O25" i="47" s="1"/>
  <c r="O26" i="47" s="1"/>
  <c r="O27" i="47" s="1"/>
  <c r="O28" i="47" s="1"/>
  <c r="O29" i="47" s="1"/>
  <c r="O30" i="47" s="1"/>
  <c r="O31" i="47" s="1"/>
  <c r="O32" i="47" s="1"/>
  <c r="O33" i="47" s="1"/>
  <c r="O34" i="47" s="1"/>
  <c r="O35" i="47" s="1"/>
  <c r="O36" i="47" s="1"/>
  <c r="O37" i="47" s="1"/>
  <c r="O38" i="47" s="1"/>
  <c r="O39" i="47" s="1"/>
  <c r="O46" i="47" s="1"/>
  <c r="AV39" i="55" l="1"/>
  <c r="AN39" i="55"/>
  <c r="AP39" i="55" s="1"/>
  <c r="AV37" i="57"/>
  <c r="AN37" i="57"/>
  <c r="AP37" i="57" s="1"/>
  <c r="AV40" i="54"/>
  <c r="AN40" i="54"/>
  <c r="AP40" i="54" s="1"/>
  <c r="AR40" i="55"/>
  <c r="A41" i="55"/>
  <c r="AU40" i="55"/>
  <c r="AS40" i="55"/>
  <c r="AR41" i="54"/>
  <c r="AS41" i="54"/>
  <c r="AU41" i="54"/>
  <c r="AU39" i="58"/>
  <c r="AS39" i="58"/>
  <c r="AR39" i="58"/>
  <c r="A40" i="58"/>
  <c r="AV42" i="52"/>
  <c r="AN42" i="52"/>
  <c r="AP42" i="52" s="1"/>
  <c r="AR42" i="53"/>
  <c r="AU42" i="53"/>
  <c r="AS42" i="53"/>
  <c r="AV38" i="58"/>
  <c r="AN38" i="58"/>
  <c r="AP38" i="58" s="1"/>
  <c r="AU38" i="57"/>
  <c r="AS38" i="57"/>
  <c r="AR38" i="57"/>
  <c r="A39" i="57"/>
  <c r="AV41" i="53"/>
  <c r="AN41" i="53"/>
  <c r="AP41" i="53" s="1"/>
  <c r="O47" i="47"/>
  <c r="N4" i="48"/>
  <c r="O12" i="48" s="1"/>
  <c r="O13" i="48" s="1"/>
  <c r="O14" i="48" s="1"/>
  <c r="O15" i="48" s="1"/>
  <c r="O16" i="48" s="1"/>
  <c r="O17" i="48" s="1"/>
  <c r="O18" i="48" s="1"/>
  <c r="O19" i="48" s="1"/>
  <c r="O20" i="48" s="1"/>
  <c r="O21" i="48" s="1"/>
  <c r="O22" i="48" s="1"/>
  <c r="O23" i="48" s="1"/>
  <c r="O24" i="48" s="1"/>
  <c r="O25" i="48" s="1"/>
  <c r="O26" i="48" s="1"/>
  <c r="O27" i="48" s="1"/>
  <c r="O28" i="48" s="1"/>
  <c r="O29" i="48" s="1"/>
  <c r="O30" i="48" s="1"/>
  <c r="O31" i="48" s="1"/>
  <c r="O32" i="48" s="1"/>
  <c r="O33" i="48" s="1"/>
  <c r="O34" i="48" s="1"/>
  <c r="O35" i="48" s="1"/>
  <c r="O36" i="48" s="1"/>
  <c r="O37" i="48" s="1"/>
  <c r="O38" i="48" s="1"/>
  <c r="O39" i="48" s="1"/>
  <c r="O40" i="48" s="1"/>
  <c r="O41" i="48" s="1"/>
  <c r="O42" i="48" s="1"/>
  <c r="O46" i="48" s="1"/>
  <c r="Q47" i="47"/>
  <c r="P4" i="48"/>
  <c r="Q12" i="48" s="1"/>
  <c r="Q13" i="48" s="1"/>
  <c r="Q14" i="48" s="1"/>
  <c r="Q15" i="48" s="1"/>
  <c r="Q16" i="48" s="1"/>
  <c r="Q17" i="48" s="1"/>
  <c r="Q18" i="48" s="1"/>
  <c r="Q19" i="48" s="1"/>
  <c r="Q20" i="48" s="1"/>
  <c r="Q21" i="48" s="1"/>
  <c r="Q22" i="48" s="1"/>
  <c r="Q23" i="48" s="1"/>
  <c r="Q24" i="48" s="1"/>
  <c r="Q25" i="48" s="1"/>
  <c r="Q26" i="48" s="1"/>
  <c r="Q27" i="48" s="1"/>
  <c r="Q28" i="48" s="1"/>
  <c r="Q29" i="48" s="1"/>
  <c r="Q30" i="48" s="1"/>
  <c r="Q31" i="48" s="1"/>
  <c r="Q32" i="48" s="1"/>
  <c r="Q33" i="48" s="1"/>
  <c r="Q34" i="48" s="1"/>
  <c r="Q35" i="48" s="1"/>
  <c r="Q36" i="48" s="1"/>
  <c r="Q37" i="48" s="1"/>
  <c r="Q38" i="48" s="1"/>
  <c r="Q39" i="48" s="1"/>
  <c r="Q40" i="48" s="1"/>
  <c r="Q41" i="48" s="1"/>
  <c r="Q42" i="48" s="1"/>
  <c r="Q46" i="48" s="1"/>
  <c r="A42" i="55" l="1"/>
  <c r="AR41" i="55"/>
  <c r="AS41" i="55"/>
  <c r="AU41" i="55"/>
  <c r="AV39" i="58"/>
  <c r="AN39" i="58"/>
  <c r="AP39" i="58" s="1"/>
  <c r="AV42" i="53"/>
  <c r="AN42" i="53"/>
  <c r="AP42" i="53" s="1"/>
  <c r="AU39" i="57"/>
  <c r="A40" i="57"/>
  <c r="AR39" i="57"/>
  <c r="AS39" i="57"/>
  <c r="AV41" i="54"/>
  <c r="AN41" i="54"/>
  <c r="AP41" i="54" s="1"/>
  <c r="AV40" i="55"/>
  <c r="AN40" i="55"/>
  <c r="AP40" i="55" s="1"/>
  <c r="AV38" i="57"/>
  <c r="AN38" i="57"/>
  <c r="AP38" i="57" s="1"/>
  <c r="AU40" i="58"/>
  <c r="A41" i="58"/>
  <c r="AR40" i="58"/>
  <c r="AS40" i="58"/>
  <c r="Q47" i="48"/>
  <c r="P4" i="49"/>
  <c r="Q12" i="49" s="1"/>
  <c r="Q13" i="49" s="1"/>
  <c r="Q14" i="49" s="1"/>
  <c r="Q15" i="49" s="1"/>
  <c r="Q16" i="49" s="1"/>
  <c r="Q17" i="49" s="1"/>
  <c r="Q18" i="49" s="1"/>
  <c r="Q19" i="49" s="1"/>
  <c r="Q20" i="49" s="1"/>
  <c r="Q21" i="49" s="1"/>
  <c r="Q22" i="49" s="1"/>
  <c r="Q23" i="49" s="1"/>
  <c r="Q24" i="49" s="1"/>
  <c r="Q25" i="49" s="1"/>
  <c r="Q26" i="49" s="1"/>
  <c r="Q27" i="49" s="1"/>
  <c r="Q28" i="49" s="1"/>
  <c r="Q29" i="49" s="1"/>
  <c r="Q30" i="49" s="1"/>
  <c r="Q31" i="49" s="1"/>
  <c r="Q32" i="49" s="1"/>
  <c r="Q33" i="49" s="1"/>
  <c r="Q34" i="49" s="1"/>
  <c r="Q35" i="49" s="1"/>
  <c r="Q36" i="49" s="1"/>
  <c r="Q37" i="49" s="1"/>
  <c r="Q38" i="49" s="1"/>
  <c r="Q39" i="49" s="1"/>
  <c r="Q40" i="49" s="1"/>
  <c r="Q41" i="49" s="1"/>
  <c r="Q46" i="49" s="1"/>
  <c r="O47" i="48"/>
  <c r="N4" i="49"/>
  <c r="O12" i="49" s="1"/>
  <c r="O13" i="49" s="1"/>
  <c r="O14" i="49" s="1"/>
  <c r="O15" i="49" s="1"/>
  <c r="O16" i="49" s="1"/>
  <c r="O17" i="49" s="1"/>
  <c r="O18" i="49" s="1"/>
  <c r="O19" i="49" s="1"/>
  <c r="O20" i="49" s="1"/>
  <c r="O21" i="49" s="1"/>
  <c r="O22" i="49" s="1"/>
  <c r="O23" i="49" s="1"/>
  <c r="O24" i="49" s="1"/>
  <c r="O25" i="49" s="1"/>
  <c r="O26" i="49" s="1"/>
  <c r="O27" i="49" s="1"/>
  <c r="O28" i="49" s="1"/>
  <c r="O29" i="49" s="1"/>
  <c r="O30" i="49" s="1"/>
  <c r="O31" i="49" s="1"/>
  <c r="O32" i="49" s="1"/>
  <c r="O33" i="49" s="1"/>
  <c r="O34" i="49" s="1"/>
  <c r="O35" i="49" s="1"/>
  <c r="O36" i="49" s="1"/>
  <c r="O37" i="49" s="1"/>
  <c r="O38" i="49" s="1"/>
  <c r="O39" i="49" s="1"/>
  <c r="O40" i="49" s="1"/>
  <c r="O41" i="49" s="1"/>
  <c r="O46" i="49" s="1"/>
  <c r="AV40" i="58" l="1"/>
  <c r="AN40" i="58"/>
  <c r="AP40" i="58" s="1"/>
  <c r="AU41" i="58"/>
  <c r="AS41" i="58"/>
  <c r="AR41" i="58"/>
  <c r="AV39" i="57"/>
  <c r="AN39" i="57"/>
  <c r="AP39" i="57" s="1"/>
  <c r="AV41" i="55"/>
  <c r="AN41" i="55"/>
  <c r="AP41" i="55" s="1"/>
  <c r="AU40" i="57"/>
  <c r="AS40" i="57"/>
  <c r="AR40" i="57"/>
  <c r="A41" i="57"/>
  <c r="AU42" i="55"/>
  <c r="AS42" i="55"/>
  <c r="AR42" i="55"/>
  <c r="O47" i="49"/>
  <c r="N4" i="50"/>
  <c r="O12" i="50" s="1"/>
  <c r="O13" i="50" s="1"/>
  <c r="O14" i="50" s="1"/>
  <c r="O15" i="50" s="1"/>
  <c r="O16" i="50" s="1"/>
  <c r="O17" i="50" s="1"/>
  <c r="O18" i="50" s="1"/>
  <c r="O19" i="50" s="1"/>
  <c r="O20" i="50" s="1"/>
  <c r="O21" i="50" s="1"/>
  <c r="O22" i="50" s="1"/>
  <c r="O23" i="50" s="1"/>
  <c r="O24" i="50" s="1"/>
  <c r="O25" i="50" s="1"/>
  <c r="O26" i="50" s="1"/>
  <c r="O27" i="50" s="1"/>
  <c r="O28" i="50" s="1"/>
  <c r="O29" i="50" s="1"/>
  <c r="O30" i="50" s="1"/>
  <c r="O31" i="50" s="1"/>
  <c r="O32" i="50" s="1"/>
  <c r="O33" i="50" s="1"/>
  <c r="O34" i="50" s="1"/>
  <c r="O35" i="50" s="1"/>
  <c r="O36" i="50" s="1"/>
  <c r="O37" i="50" s="1"/>
  <c r="O38" i="50" s="1"/>
  <c r="O39" i="50" s="1"/>
  <c r="O40" i="50" s="1"/>
  <c r="O41" i="50" s="1"/>
  <c r="O42" i="50" s="1"/>
  <c r="O46" i="50" s="1"/>
  <c r="Q47" i="49"/>
  <c r="P4" i="50"/>
  <c r="Q12" i="50" s="1"/>
  <c r="Q13" i="50" s="1"/>
  <c r="Q14" i="50" s="1"/>
  <c r="Q15" i="50" s="1"/>
  <c r="Q16" i="50" s="1"/>
  <c r="Q17" i="50" s="1"/>
  <c r="Q18" i="50" s="1"/>
  <c r="Q19" i="50" s="1"/>
  <c r="Q20" i="50" s="1"/>
  <c r="Q21" i="50" s="1"/>
  <c r="Q22" i="50" s="1"/>
  <c r="Q23" i="50" s="1"/>
  <c r="Q24" i="50" s="1"/>
  <c r="Q25" i="50" s="1"/>
  <c r="Q26" i="50" s="1"/>
  <c r="Q27" i="50" s="1"/>
  <c r="Q28" i="50" s="1"/>
  <c r="Q29" i="50" s="1"/>
  <c r="Q30" i="50" s="1"/>
  <c r="Q31" i="50" s="1"/>
  <c r="Q32" i="50" s="1"/>
  <c r="Q33" i="50" s="1"/>
  <c r="Q34" i="50" s="1"/>
  <c r="Q35" i="50" s="1"/>
  <c r="Q36" i="50" s="1"/>
  <c r="Q37" i="50" s="1"/>
  <c r="Q38" i="50" s="1"/>
  <c r="Q39" i="50" s="1"/>
  <c r="Q40" i="50" s="1"/>
  <c r="Q41" i="50" s="1"/>
  <c r="Q42" i="50" s="1"/>
  <c r="Q46" i="50" s="1"/>
  <c r="AN42" i="55" l="1"/>
  <c r="AP42" i="55" s="1"/>
  <c r="AV42" i="55"/>
  <c r="AU41" i="57"/>
  <c r="A42" i="57"/>
  <c r="AR41" i="57"/>
  <c r="AS41" i="57"/>
  <c r="AV41" i="58"/>
  <c r="AN41" i="58"/>
  <c r="AP41" i="58" s="1"/>
  <c r="AN40" i="57"/>
  <c r="AP40" i="57" s="1"/>
  <c r="AV40" i="57"/>
  <c r="Q47" i="50"/>
  <c r="P4" i="51"/>
  <c r="Q12" i="51" s="1"/>
  <c r="Q13" i="51" s="1"/>
  <c r="Q14" i="51" s="1"/>
  <c r="Q15" i="51" s="1"/>
  <c r="Q16" i="51" s="1"/>
  <c r="Q17" i="51" s="1"/>
  <c r="Q18" i="51" s="1"/>
  <c r="Q19" i="51" s="1"/>
  <c r="Q20" i="51" s="1"/>
  <c r="Q21" i="51" s="1"/>
  <c r="Q22" i="51" s="1"/>
  <c r="Q23" i="51" s="1"/>
  <c r="Q24" i="51" s="1"/>
  <c r="Q25" i="51" s="1"/>
  <c r="Q26" i="51" s="1"/>
  <c r="Q27" i="51" s="1"/>
  <c r="Q28" i="51" s="1"/>
  <c r="Q29" i="51" s="1"/>
  <c r="Q30" i="51" s="1"/>
  <c r="Q31" i="51" s="1"/>
  <c r="Q32" i="51" s="1"/>
  <c r="Q33" i="51" s="1"/>
  <c r="Q34" i="51" s="1"/>
  <c r="Q35" i="51" s="1"/>
  <c r="Q36" i="51" s="1"/>
  <c r="Q37" i="51" s="1"/>
  <c r="Q38" i="51" s="1"/>
  <c r="Q39" i="51" s="1"/>
  <c r="Q40" i="51" s="1"/>
  <c r="Q41" i="51" s="1"/>
  <c r="Q46" i="51" s="1"/>
  <c r="O47" i="50"/>
  <c r="N4" i="51"/>
  <c r="O12" i="51" s="1"/>
  <c r="O13" i="51" s="1"/>
  <c r="O14" i="51" s="1"/>
  <c r="O15" i="51" s="1"/>
  <c r="O16" i="51" s="1"/>
  <c r="O17" i="51" s="1"/>
  <c r="O18" i="51" s="1"/>
  <c r="O19" i="51" s="1"/>
  <c r="O20" i="51" s="1"/>
  <c r="O21" i="51" s="1"/>
  <c r="O22" i="51" s="1"/>
  <c r="O23" i="51" s="1"/>
  <c r="O24" i="51" s="1"/>
  <c r="O25" i="51" s="1"/>
  <c r="O26" i="51" s="1"/>
  <c r="O27" i="51" s="1"/>
  <c r="O28" i="51" s="1"/>
  <c r="O29" i="51" s="1"/>
  <c r="O30" i="51" s="1"/>
  <c r="O31" i="51" s="1"/>
  <c r="O32" i="51" s="1"/>
  <c r="O33" i="51" s="1"/>
  <c r="O34" i="51" s="1"/>
  <c r="O35" i="51" s="1"/>
  <c r="O36" i="51" s="1"/>
  <c r="O37" i="51" s="1"/>
  <c r="O38" i="51" s="1"/>
  <c r="O39" i="51" s="1"/>
  <c r="O40" i="51" s="1"/>
  <c r="O41" i="51" s="1"/>
  <c r="O46" i="51" s="1"/>
  <c r="AN41" i="57" l="1"/>
  <c r="AP41" i="57" s="1"/>
  <c r="AV41" i="57"/>
  <c r="AU42" i="57"/>
  <c r="AS42" i="57"/>
  <c r="AR42" i="57"/>
  <c r="O47" i="51"/>
  <c r="N4" i="52"/>
  <c r="O12" i="52" s="1"/>
  <c r="O13" i="52" s="1"/>
  <c r="O14" i="52" s="1"/>
  <c r="O15" i="52" s="1"/>
  <c r="O16" i="52" s="1"/>
  <c r="O17" i="52" s="1"/>
  <c r="O18" i="52" s="1"/>
  <c r="O19" i="52" s="1"/>
  <c r="O20" i="52" s="1"/>
  <c r="O21" i="52" s="1"/>
  <c r="O22" i="52" s="1"/>
  <c r="O23" i="52" s="1"/>
  <c r="O24" i="52" s="1"/>
  <c r="O25" i="52" s="1"/>
  <c r="O26" i="52" s="1"/>
  <c r="O27" i="52" s="1"/>
  <c r="O28" i="52" s="1"/>
  <c r="O29" i="52" s="1"/>
  <c r="O30" i="52" s="1"/>
  <c r="O31" i="52" s="1"/>
  <c r="O32" i="52" s="1"/>
  <c r="O33" i="52" s="1"/>
  <c r="O34" i="52" s="1"/>
  <c r="O35" i="52" s="1"/>
  <c r="O36" i="52" s="1"/>
  <c r="O37" i="52" s="1"/>
  <c r="O38" i="52" s="1"/>
  <c r="O39" i="52" s="1"/>
  <c r="O40" i="52" s="1"/>
  <c r="O41" i="52" s="1"/>
  <c r="O42" i="52" s="1"/>
  <c r="O46" i="52" s="1"/>
  <c r="P4" i="52"/>
  <c r="Q12" i="52" s="1"/>
  <c r="Q13" i="52" s="1"/>
  <c r="Q14" i="52" s="1"/>
  <c r="Q15" i="52" s="1"/>
  <c r="Q16" i="52" s="1"/>
  <c r="Q17" i="52" s="1"/>
  <c r="Q18" i="52" s="1"/>
  <c r="Q19" i="52" s="1"/>
  <c r="Q20" i="52" s="1"/>
  <c r="Q21" i="52" s="1"/>
  <c r="Q22" i="52" s="1"/>
  <c r="Q23" i="52" s="1"/>
  <c r="Q24" i="52" s="1"/>
  <c r="Q25" i="52" s="1"/>
  <c r="Q26" i="52" s="1"/>
  <c r="Q27" i="52" s="1"/>
  <c r="Q28" i="52" s="1"/>
  <c r="Q29" i="52" s="1"/>
  <c r="Q30" i="52" s="1"/>
  <c r="Q31" i="52" s="1"/>
  <c r="Q32" i="52" s="1"/>
  <c r="Q33" i="52" s="1"/>
  <c r="Q34" i="52" s="1"/>
  <c r="Q35" i="52" s="1"/>
  <c r="Q36" i="52" s="1"/>
  <c r="Q37" i="52" s="1"/>
  <c r="Q38" i="52" s="1"/>
  <c r="Q39" i="52" s="1"/>
  <c r="Q40" i="52" s="1"/>
  <c r="Q41" i="52" s="1"/>
  <c r="Q42" i="52" s="1"/>
  <c r="Q46" i="52" s="1"/>
  <c r="Q47" i="51"/>
  <c r="AV42" i="57" l="1"/>
  <c r="AN42" i="57"/>
  <c r="AP42" i="57" s="1"/>
  <c r="Q47" i="52"/>
  <c r="P4" i="53"/>
  <c r="Q12" i="53" s="1"/>
  <c r="Q13" i="53" s="1"/>
  <c r="Q14" i="53" s="1"/>
  <c r="Q15" i="53" s="1"/>
  <c r="Q16" i="53" s="1"/>
  <c r="Q17" i="53" s="1"/>
  <c r="Q18" i="53" s="1"/>
  <c r="Q19" i="53" s="1"/>
  <c r="Q20" i="53" s="1"/>
  <c r="Q21" i="53" s="1"/>
  <c r="Q22" i="53" s="1"/>
  <c r="Q23" i="53" s="1"/>
  <c r="Q24" i="53" s="1"/>
  <c r="Q25" i="53" s="1"/>
  <c r="Q26" i="53" s="1"/>
  <c r="Q27" i="53" s="1"/>
  <c r="Q28" i="53" s="1"/>
  <c r="Q29" i="53" s="1"/>
  <c r="Q30" i="53" s="1"/>
  <c r="Q31" i="53" s="1"/>
  <c r="Q32" i="53" s="1"/>
  <c r="Q33" i="53" s="1"/>
  <c r="Q34" i="53" s="1"/>
  <c r="Q35" i="53" s="1"/>
  <c r="Q36" i="53" s="1"/>
  <c r="Q37" i="53" s="1"/>
  <c r="Q38" i="53" s="1"/>
  <c r="Q39" i="53" s="1"/>
  <c r="Q40" i="53" s="1"/>
  <c r="Q41" i="53" s="1"/>
  <c r="Q42" i="53" s="1"/>
  <c r="Q46" i="53" s="1"/>
  <c r="O47" i="52"/>
  <c r="N4" i="53"/>
  <c r="O12" i="53" s="1"/>
  <c r="O13" i="53" s="1"/>
  <c r="O14" i="53" s="1"/>
  <c r="O15" i="53" s="1"/>
  <c r="O16" i="53" s="1"/>
  <c r="O17" i="53" s="1"/>
  <c r="O18" i="53" s="1"/>
  <c r="O19" i="53" s="1"/>
  <c r="O20" i="53" s="1"/>
  <c r="O21" i="53" s="1"/>
  <c r="O22" i="53" s="1"/>
  <c r="O23" i="53" s="1"/>
  <c r="O24" i="53" s="1"/>
  <c r="O25" i="53" s="1"/>
  <c r="O26" i="53" s="1"/>
  <c r="O27" i="53" s="1"/>
  <c r="O28" i="53" s="1"/>
  <c r="O29" i="53" s="1"/>
  <c r="O30" i="53" s="1"/>
  <c r="O31" i="53" s="1"/>
  <c r="O32" i="53" s="1"/>
  <c r="O33" i="53" s="1"/>
  <c r="O34" i="53" s="1"/>
  <c r="O35" i="53" s="1"/>
  <c r="O36" i="53" s="1"/>
  <c r="O37" i="53" s="1"/>
  <c r="O38" i="53" s="1"/>
  <c r="O39" i="53" s="1"/>
  <c r="O40" i="53" s="1"/>
  <c r="O41" i="53" s="1"/>
  <c r="O42" i="53" s="1"/>
  <c r="O46" i="53" s="1"/>
  <c r="N4" i="54" l="1"/>
  <c r="O12" i="54" s="1"/>
  <c r="O13" i="54" s="1"/>
  <c r="O14" i="54" s="1"/>
  <c r="O15" i="54" s="1"/>
  <c r="O16" i="54" s="1"/>
  <c r="O17" i="54" s="1"/>
  <c r="O18" i="54" s="1"/>
  <c r="O19" i="54" s="1"/>
  <c r="O20" i="54" s="1"/>
  <c r="O21" i="54" s="1"/>
  <c r="O22" i="54" s="1"/>
  <c r="O23" i="54" s="1"/>
  <c r="O24" i="54" s="1"/>
  <c r="O25" i="54" s="1"/>
  <c r="O26" i="54" s="1"/>
  <c r="O27" i="54" s="1"/>
  <c r="O28" i="54" s="1"/>
  <c r="O29" i="54" s="1"/>
  <c r="O30" i="54" s="1"/>
  <c r="O31" i="54" s="1"/>
  <c r="O32" i="54" s="1"/>
  <c r="O33" i="54" s="1"/>
  <c r="O34" i="54" s="1"/>
  <c r="O35" i="54" s="1"/>
  <c r="O36" i="54" s="1"/>
  <c r="O37" i="54" s="1"/>
  <c r="O38" i="54" s="1"/>
  <c r="O39" i="54" s="1"/>
  <c r="O40" i="54" s="1"/>
  <c r="O41" i="54" s="1"/>
  <c r="O46" i="54" s="1"/>
  <c r="O47" i="53"/>
  <c r="Q47" i="53"/>
  <c r="P4" i="54"/>
  <c r="Q12" i="54" s="1"/>
  <c r="Q13" i="54" s="1"/>
  <c r="Q14" i="54" s="1"/>
  <c r="Q15" i="54" s="1"/>
  <c r="Q16" i="54" s="1"/>
  <c r="Q17" i="54" s="1"/>
  <c r="Q18" i="54" s="1"/>
  <c r="Q19" i="54" s="1"/>
  <c r="Q20" i="54" s="1"/>
  <c r="Q21" i="54" s="1"/>
  <c r="Q22" i="54" s="1"/>
  <c r="Q23" i="54" s="1"/>
  <c r="Q24" i="54" s="1"/>
  <c r="Q25" i="54" s="1"/>
  <c r="Q26" i="54" s="1"/>
  <c r="Q27" i="54" s="1"/>
  <c r="Q28" i="54" s="1"/>
  <c r="Q29" i="54" s="1"/>
  <c r="Q30" i="54" s="1"/>
  <c r="Q31" i="54" s="1"/>
  <c r="Q32" i="54" s="1"/>
  <c r="Q33" i="54" s="1"/>
  <c r="Q34" i="54" s="1"/>
  <c r="Q35" i="54" s="1"/>
  <c r="Q36" i="54" s="1"/>
  <c r="Q37" i="54" s="1"/>
  <c r="Q38" i="54" s="1"/>
  <c r="Q39" i="54" s="1"/>
  <c r="Q40" i="54" s="1"/>
  <c r="Q41" i="54" s="1"/>
  <c r="Q46" i="54" s="1"/>
  <c r="O47" i="54" l="1"/>
  <c r="N4" i="55"/>
  <c r="O12" i="55" s="1"/>
  <c r="O13" i="55" s="1"/>
  <c r="O14" i="55" s="1"/>
  <c r="O15" i="55" s="1"/>
  <c r="O16" i="55" s="1"/>
  <c r="O17" i="55" s="1"/>
  <c r="O18" i="55" s="1"/>
  <c r="O19" i="55" s="1"/>
  <c r="O20" i="55" s="1"/>
  <c r="O21" i="55" s="1"/>
  <c r="O22" i="55" s="1"/>
  <c r="O23" i="55" s="1"/>
  <c r="O24" i="55" s="1"/>
  <c r="O25" i="55" s="1"/>
  <c r="O26" i="55" s="1"/>
  <c r="O27" i="55" s="1"/>
  <c r="O28" i="55" s="1"/>
  <c r="O29" i="55" s="1"/>
  <c r="O30" i="55" s="1"/>
  <c r="O31" i="55" s="1"/>
  <c r="O32" i="55" s="1"/>
  <c r="O33" i="55" s="1"/>
  <c r="O34" i="55" s="1"/>
  <c r="O35" i="55" s="1"/>
  <c r="O36" i="55" s="1"/>
  <c r="O37" i="55" s="1"/>
  <c r="O38" i="55" s="1"/>
  <c r="O39" i="55" s="1"/>
  <c r="O40" i="55" s="1"/>
  <c r="O41" i="55" s="1"/>
  <c r="O42" i="55" s="1"/>
  <c r="O46" i="55" s="1"/>
  <c r="P4" i="55"/>
  <c r="Q12" i="55" s="1"/>
  <c r="Q13" i="55" s="1"/>
  <c r="Q14" i="55" s="1"/>
  <c r="Q15" i="55" s="1"/>
  <c r="Q16" i="55" s="1"/>
  <c r="Q17" i="55" s="1"/>
  <c r="Q18" i="55" s="1"/>
  <c r="Q19" i="55" s="1"/>
  <c r="Q20" i="55" s="1"/>
  <c r="Q21" i="55" s="1"/>
  <c r="Q22" i="55" s="1"/>
  <c r="Q23" i="55" s="1"/>
  <c r="Q24" i="55" s="1"/>
  <c r="Q25" i="55" s="1"/>
  <c r="Q26" i="55" s="1"/>
  <c r="Q27" i="55" s="1"/>
  <c r="Q28" i="55" s="1"/>
  <c r="Q29" i="55" s="1"/>
  <c r="Q30" i="55" s="1"/>
  <c r="Q31" i="55" s="1"/>
  <c r="Q32" i="55" s="1"/>
  <c r="Q33" i="55" s="1"/>
  <c r="Q34" i="55" s="1"/>
  <c r="Q35" i="55" s="1"/>
  <c r="Q36" i="55" s="1"/>
  <c r="Q37" i="55" s="1"/>
  <c r="Q38" i="55" s="1"/>
  <c r="Q39" i="55" s="1"/>
  <c r="Q40" i="55" s="1"/>
  <c r="Q41" i="55" s="1"/>
  <c r="Q42" i="55" s="1"/>
  <c r="Q46" i="55" s="1"/>
  <c r="Q47" i="54"/>
  <c r="Q47" i="55" l="1"/>
  <c r="P4" i="58"/>
  <c r="Q12" i="58" s="1"/>
  <c r="Q13" i="58" s="1"/>
  <c r="Q14" i="58" s="1"/>
  <c r="Q15" i="58" s="1"/>
  <c r="Q16" i="58" s="1"/>
  <c r="Q17" i="58" s="1"/>
  <c r="Q18" i="58" s="1"/>
  <c r="Q19" i="58" s="1"/>
  <c r="Q20" i="58" s="1"/>
  <c r="Q21" i="58" s="1"/>
  <c r="Q22" i="58" s="1"/>
  <c r="Q23" i="58" s="1"/>
  <c r="Q24" i="58" s="1"/>
  <c r="Q25" i="58" s="1"/>
  <c r="Q26" i="58" s="1"/>
  <c r="Q27" i="58" s="1"/>
  <c r="Q28" i="58" s="1"/>
  <c r="Q29" i="58" s="1"/>
  <c r="Q30" i="58" s="1"/>
  <c r="Q31" i="58" s="1"/>
  <c r="Q32" i="58" s="1"/>
  <c r="Q33" i="58" s="1"/>
  <c r="Q34" i="58" s="1"/>
  <c r="Q35" i="58" s="1"/>
  <c r="Q36" i="58" s="1"/>
  <c r="Q37" i="58" s="1"/>
  <c r="Q38" i="58" s="1"/>
  <c r="Q39" i="58" s="1"/>
  <c r="Q40" i="58" s="1"/>
  <c r="Q41" i="58" s="1"/>
  <c r="Q46" i="58" s="1"/>
  <c r="O47" i="55"/>
  <c r="N4" i="58"/>
  <c r="O12" i="58" s="1"/>
  <c r="O13" i="58" s="1"/>
  <c r="O14" i="58" s="1"/>
  <c r="O15" i="58" s="1"/>
  <c r="O16" i="58" s="1"/>
  <c r="O17" i="58" s="1"/>
  <c r="O18" i="58" s="1"/>
  <c r="O19" i="58" s="1"/>
  <c r="O20" i="58" s="1"/>
  <c r="O21" i="58" s="1"/>
  <c r="O22" i="58" s="1"/>
  <c r="O23" i="58" s="1"/>
  <c r="O24" i="58" s="1"/>
  <c r="O25" i="58" s="1"/>
  <c r="O26" i="58" s="1"/>
  <c r="O27" i="58" s="1"/>
  <c r="O28" i="58" s="1"/>
  <c r="O29" i="58" s="1"/>
  <c r="O30" i="58" s="1"/>
  <c r="O31" i="58" s="1"/>
  <c r="O32" i="58" s="1"/>
  <c r="O33" i="58" s="1"/>
  <c r="O34" i="58" s="1"/>
  <c r="O35" i="58" s="1"/>
  <c r="O36" i="58" s="1"/>
  <c r="O37" i="58" s="1"/>
  <c r="O38" i="58" s="1"/>
  <c r="O39" i="58" s="1"/>
  <c r="O40" i="58" s="1"/>
  <c r="O41" i="58" s="1"/>
  <c r="O46" i="58" s="1"/>
  <c r="O47" i="58" l="1"/>
  <c r="N4" i="57"/>
  <c r="O12" i="57" s="1"/>
  <c r="O13" i="57" s="1"/>
  <c r="O14" i="57" s="1"/>
  <c r="O15" i="57" s="1"/>
  <c r="O16" i="57" s="1"/>
  <c r="O17" i="57" s="1"/>
  <c r="O18" i="57" s="1"/>
  <c r="O19" i="57" s="1"/>
  <c r="O20" i="57" s="1"/>
  <c r="O21" i="57" s="1"/>
  <c r="O22" i="57" s="1"/>
  <c r="O23" i="57" s="1"/>
  <c r="O24" i="57" s="1"/>
  <c r="O25" i="57" s="1"/>
  <c r="O26" i="57" s="1"/>
  <c r="O27" i="57" s="1"/>
  <c r="O28" i="57" s="1"/>
  <c r="O29" i="57" s="1"/>
  <c r="O30" i="57" s="1"/>
  <c r="O31" i="57" s="1"/>
  <c r="O32" i="57" s="1"/>
  <c r="O33" i="57" s="1"/>
  <c r="O34" i="57" s="1"/>
  <c r="O35" i="57" s="1"/>
  <c r="O36" i="57" s="1"/>
  <c r="O37" i="57" s="1"/>
  <c r="O38" i="57" s="1"/>
  <c r="O39" i="57" s="1"/>
  <c r="O40" i="57" s="1"/>
  <c r="O41" i="57" s="1"/>
  <c r="O42" i="57" s="1"/>
  <c r="O46" i="57" s="1"/>
  <c r="O47" i="57" s="1"/>
  <c r="Q47" i="58"/>
  <c r="P4" i="57"/>
  <c r="Q12" i="57" s="1"/>
  <c r="Q13" i="57" s="1"/>
  <c r="Q14" i="57" s="1"/>
  <c r="Q15" i="57" s="1"/>
  <c r="Q16" i="57" s="1"/>
  <c r="Q17" i="57" s="1"/>
  <c r="Q18" i="57" s="1"/>
  <c r="Q19" i="57" s="1"/>
  <c r="Q20" i="57" s="1"/>
  <c r="Q21" i="57" s="1"/>
  <c r="Q22" i="57" s="1"/>
  <c r="Q23" i="57" s="1"/>
  <c r="Q24" i="57" s="1"/>
  <c r="Q25" i="57" s="1"/>
  <c r="Q26" i="57" s="1"/>
  <c r="Q27" i="57" s="1"/>
  <c r="Q28" i="57" s="1"/>
  <c r="Q29" i="57" s="1"/>
  <c r="Q30" i="57" s="1"/>
  <c r="Q31" i="57" s="1"/>
  <c r="Q32" i="57" s="1"/>
  <c r="Q33" i="57" s="1"/>
  <c r="Q34" i="57" s="1"/>
  <c r="Q35" i="57" s="1"/>
  <c r="Q36" i="57" s="1"/>
  <c r="Q37" i="57" s="1"/>
  <c r="Q38" i="57" s="1"/>
  <c r="Q39" i="57" s="1"/>
  <c r="Q40" i="57" s="1"/>
  <c r="Q41" i="57" s="1"/>
  <c r="Q42" i="57" s="1"/>
  <c r="Q46" i="57" s="1"/>
  <c r="Q47" i="5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<sst xmlns="http://schemas.openxmlformats.org/spreadsheetml/2006/main" count="1039" uniqueCount="221">
  <si>
    <t>Name:</t>
  </si>
  <si>
    <t>Struktureinheit:</t>
  </si>
  <si>
    <t>Aktuelles Jahr</t>
  </si>
  <si>
    <t>Arbeitszeit anpassen:</t>
  </si>
  <si>
    <t>min</t>
  </si>
  <si>
    <t>- Montag:</t>
  </si>
  <si>
    <t>- Dienstag:</t>
  </si>
  <si>
    <t>- Mittwoch:</t>
  </si>
  <si>
    <t>- Donnerstag:</t>
  </si>
  <si>
    <t>- Freitag:</t>
  </si>
  <si>
    <t>- Samstag:</t>
  </si>
  <si>
    <t>Datum</t>
  </si>
  <si>
    <t>Feiertag</t>
  </si>
  <si>
    <t>- Stunden und Minuten werden durch einen Doppelpunkt getrennt, zum Beispiel 12:30</t>
  </si>
  <si>
    <t>Neujahrstag</t>
  </si>
  <si>
    <t>Karfreitag</t>
  </si>
  <si>
    <t>Ostersonntag</t>
  </si>
  <si>
    <t>Ostermontag</t>
  </si>
  <si>
    <t>Tag der Arbeit</t>
  </si>
  <si>
    <t>Arbeitszeitgesetz /ArbZG</t>
  </si>
  <si>
    <t>Christi Himmelfahrt</t>
  </si>
  <si>
    <t>Ausfertigungsdatum: 06.06.1994</t>
  </si>
  <si>
    <t>Pfingstsonntag</t>
  </si>
  <si>
    <t>Pfingstmontag</t>
  </si>
  <si>
    <t>Tag der Deutschen Einheit</t>
  </si>
  <si>
    <t>Erster Abschnitt</t>
  </si>
  <si>
    <t>Reformationstag</t>
  </si>
  <si>
    <t>Allgemeine Vorschriften</t>
  </si>
  <si>
    <t>1. Weihnachtsfeiertag</t>
  </si>
  <si>
    <t>…</t>
  </si>
  <si>
    <t>2. Weihnachtsfeiertag</t>
  </si>
  <si>
    <t>§ 4 - Ruhepausen</t>
  </si>
  <si>
    <t>Anwesenheitszeit (aw)</t>
  </si>
  <si>
    <t>Arbeitszeit (az)</t>
  </si>
  <si>
    <t>Referenzwerte</t>
  </si>
  <si>
    <t>nicht zulässig</t>
  </si>
  <si>
    <t>Schaltjahr:</t>
  </si>
  <si>
    <t>Monat:</t>
  </si>
  <si>
    <t>Minuten</t>
  </si>
  <si>
    <t>Januar</t>
  </si>
  <si>
    <t>Anwesenheit I</t>
  </si>
  <si>
    <t>Anwesenheit II</t>
  </si>
  <si>
    <t>Mehr-/Minder-</t>
  </si>
  <si>
    <t>arbeitszeit</t>
  </si>
  <si>
    <t>schreibung</t>
  </si>
  <si>
    <t xml:space="preserve"> (min)</t>
  </si>
  <si>
    <t>Beginn</t>
  </si>
  <si>
    <t>Ende</t>
  </si>
  <si>
    <t>Bemerkungen</t>
  </si>
  <si>
    <t>Tag</t>
  </si>
  <si>
    <t>Beginn I</t>
  </si>
  <si>
    <t>Ende I</t>
  </si>
  <si>
    <t>Beginn II</t>
  </si>
  <si>
    <t>Ende II</t>
  </si>
  <si>
    <t>Wochentag</t>
  </si>
  <si>
    <t>Wochentag Index</t>
  </si>
  <si>
    <t>Gesamtsaldo:</t>
  </si>
  <si>
    <t>entspricht:</t>
  </si>
  <si>
    <t>h:mm</t>
  </si>
  <si>
    <t>April</t>
  </si>
  <si>
    <t>März</t>
  </si>
  <si>
    <t>Mai</t>
  </si>
  <si>
    <t>Juni</t>
  </si>
  <si>
    <t>Juli</t>
  </si>
  <si>
    <t>August</t>
  </si>
  <si>
    <t>September</t>
  </si>
  <si>
    <t>Oktober</t>
  </si>
  <si>
    <t>Dezember</t>
  </si>
  <si>
    <t>November</t>
  </si>
  <si>
    <t>Erläuterungen zu Bemerkungen:</t>
  </si>
  <si>
    <t>Kurzform</t>
  </si>
  <si>
    <t>Erläuterung</t>
  </si>
  <si>
    <t>Februar</t>
  </si>
  <si>
    <t>Übertrag vom Vormonat:</t>
  </si>
  <si>
    <t>Wochenends- und Feiertagsabfrage</t>
  </si>
  <si>
    <t>Haftungsausschluss:</t>
  </si>
  <si>
    <t>Stand:</t>
  </si>
  <si>
    <t>Zeiterfassungsbogen</t>
  </si>
  <si>
    <t>Hinweise</t>
  </si>
  <si>
    <t>Erläuterungen zur Ruhepausenregelung auf dem Tabellenblatt "Konfiguration"</t>
  </si>
  <si>
    <t>Übertrag aus dem Vorjahr in min:</t>
  </si>
  <si>
    <t>→</t>
  </si>
  <si>
    <t>Kontakt:</t>
  </si>
  <si>
    <t>Zuletzt geändert durch Art. 6 G v. 22.12.2020 I 3334</t>
  </si>
  <si>
    <t>Soll-AZ</t>
  </si>
  <si>
    <t>aw = az</t>
  </si>
  <si>
    <t>aw = az + 30min</t>
  </si>
  <si>
    <t>aw = az + 30min + 15min</t>
  </si>
  <si>
    <t>Soll-Pause</t>
  </si>
  <si>
    <t>Soll-AW</t>
  </si>
  <si>
    <t>- Gleittage werden durch Stunden:Minuten in Beginn und Ende erfasst,  zum Beispiel Gleittag mit 8h (480 Min.):
Beginn = 8:00
Ende = 8:00</t>
  </si>
  <si>
    <t>Ruhepausenregelung</t>
  </si>
  <si>
    <t>Dezernat 3 (Dezernat für Personal- und Rechtsangelegenheiten)</t>
  </si>
  <si>
    <t>Name, Vorname</t>
  </si>
  <si>
    <t>Institut A</t>
  </si>
  <si>
    <t>Arbeiten an der UP - Arbeitszeit und Nebentätigkeit</t>
  </si>
  <si>
    <t>Soll-Pause I</t>
  </si>
  <si>
    <t>Soll-Pause II</t>
  </si>
  <si>
    <t>ID</t>
  </si>
  <si>
    <t>de-DE</t>
  </si>
  <si>
    <t>en-UK</t>
  </si>
  <si>
    <t>Time sheet</t>
  </si>
  <si>
    <t>Deutsch</t>
  </si>
  <si>
    <t>selLangID</t>
  </si>
  <si>
    <t>Lang</t>
  </si>
  <si>
    <t>English</t>
  </si>
  <si>
    <t>Structural Unit:</t>
  </si>
  <si>
    <t>Carried forward from previous year in min:</t>
  </si>
  <si>
    <t>Adjust working hours:</t>
  </si>
  <si>
    <t>- Monday:</t>
  </si>
  <si>
    <t>- Tuesday:</t>
  </si>
  <si>
    <t>- Wednesday:</t>
  </si>
  <si>
    <t>- Thursday:</t>
  </si>
  <si>
    <t>- Friday:</t>
  </si>
  <si>
    <t>- Saturday:</t>
  </si>
  <si>
    <t>Current Year</t>
  </si>
  <si>
    <t>New Year's Day</t>
  </si>
  <si>
    <t>Good Friday</t>
  </si>
  <si>
    <t>Easter Sunday</t>
  </si>
  <si>
    <t>Easter Monday</t>
  </si>
  <si>
    <t>Labor Day</t>
  </si>
  <si>
    <t>Ascension Day</t>
  </si>
  <si>
    <t>Pentecost Sunday</t>
  </si>
  <si>
    <t>Whit Monday</t>
  </si>
  <si>
    <t>German Unity Day</t>
  </si>
  <si>
    <t>Reformation Day</t>
  </si>
  <si>
    <t>Christmas Day</t>
  </si>
  <si>
    <t>Boxing Day</t>
  </si>
  <si>
    <t>Last updated:</t>
  </si>
  <si>
    <t>Comment</t>
  </si>
  <si>
    <t>- Hours and minutes are separated by a colon, i.e. 12:30</t>
  </si>
  <si>
    <t>Rest break regulation</t>
  </si>
  <si>
    <t>Working Hours Act (Arbeitszeitgesetz /ArbZG)</t>
  </si>
  <si>
    <t>Date of issue: 06.06.1994</t>
  </si>
  <si>
    <t>Last amended by Section 6 G from 22.12.2020 I 3334</t>
  </si>
  <si>
    <t>First segment</t>
  </si>
  <si>
    <t>General regulations</t>
  </si>
  <si>
    <t>§ 4 - Rest breaks</t>
  </si>
  <si>
    <t>Instructions</t>
  </si>
  <si>
    <t>Working at the UP - Working hours and secondary employment</t>
  </si>
  <si>
    <t>Working time (az)</t>
  </si>
  <si>
    <t>Attendance time (aw)</t>
  </si>
  <si>
    <r>
      <t>- az ≤</t>
    </r>
    <r>
      <rPr>
        <sz val="10"/>
        <color theme="1"/>
        <rFont val="Calibri"/>
        <family val="2"/>
      </rPr>
      <t xml:space="preserve"> 6 h</t>
    </r>
  </si>
  <si>
    <t>- 6 h &lt; az ≤ 9 h</t>
  </si>
  <si>
    <t>- 9 h &lt; az ≤ 10 h</t>
  </si>
  <si>
    <t>- az &gt; 10 h</t>
  </si>
  <si>
    <t>not allowed</t>
  </si>
  <si>
    <t>Leap year:</t>
  </si>
  <si>
    <t>Easter Formula</t>
  </si>
  <si>
    <t>Oster Formel</t>
  </si>
  <si>
    <t>Contact</t>
  </si>
  <si>
    <t>Disclaimer</t>
  </si>
  <si>
    <t>D3 (Division of Human Resources and Legal Affairs)</t>
  </si>
  <si>
    <t>You use this program  at your own risk. In particular, any form of liability for damages of any kind arising from the use is expressly excluded.</t>
  </si>
  <si>
    <t>Die Benutzung des Programms erfolgt auf eigenes Risiko. Insbesondere wird nachdrücklich jede Form der Haftung für Schäden jeglicher Art, die durch die Nutzung entstehen, ausgeschlossen.</t>
  </si>
  <si>
    <t>Month:</t>
  </si>
  <si>
    <t>Carried over from previous month:</t>
  </si>
  <si>
    <t>Day</t>
  </si>
  <si>
    <t>Attendance I</t>
  </si>
  <si>
    <t>Attendance II</t>
  </si>
  <si>
    <t>Overtime /</t>
  </si>
  <si>
    <t>Carried</t>
  </si>
  <si>
    <t>Notes</t>
  </si>
  <si>
    <t>Beginning</t>
  </si>
  <si>
    <t>End</t>
  </si>
  <si>
    <t>Reduced Hours</t>
  </si>
  <si>
    <t>over</t>
  </si>
  <si>
    <t>Fort-</t>
  </si>
  <si>
    <t>Total:</t>
  </si>
  <si>
    <t>equals:</t>
  </si>
  <si>
    <t>Unterschrift des/der Beschäftigten:</t>
  </si>
  <si>
    <t>Unterschrift des/der Leiters/-in:</t>
  </si>
  <si>
    <t>Manager's signature:</t>
  </si>
  <si>
    <t>Employee's signature:</t>
  </si>
  <si>
    <t>minutes</t>
  </si>
  <si>
    <t>Explanatory Notes:</t>
  </si>
  <si>
    <t>Abbreviation</t>
  </si>
  <si>
    <t>Explanation</t>
  </si>
  <si>
    <t>January</t>
  </si>
  <si>
    <t>February</t>
  </si>
  <si>
    <t>March</t>
  </si>
  <si>
    <t>May</t>
  </si>
  <si>
    <t>June</t>
  </si>
  <si>
    <t>July</t>
  </si>
  <si>
    <t>October</t>
  </si>
  <si>
    <t>December</t>
  </si>
  <si>
    <t>Explanation of the rest break regulation on worksheet "Konfiguration"</t>
  </si>
  <si>
    <t>Sprache/Language:</t>
  </si>
  <si>
    <t xml:space="preserve">Beginn III </t>
  </si>
  <si>
    <t>Ende III</t>
  </si>
  <si>
    <t>Anwesenheit III</t>
  </si>
  <si>
    <t>Soll-Pause III</t>
  </si>
  <si>
    <t>(h:min)</t>
  </si>
  <si>
    <t>Anwesenheit IV</t>
  </si>
  <si>
    <t>Beginn IV</t>
  </si>
  <si>
    <t>Ende IV</t>
  </si>
  <si>
    <t>Soll-Pause IV</t>
  </si>
  <si>
    <t>Anteil Qualifizierungszeit in %:</t>
  </si>
  <si>
    <t>QZ I</t>
  </si>
  <si>
    <t>QZ II</t>
  </si>
  <si>
    <t>QZ III</t>
  </si>
  <si>
    <t>QZ IV</t>
  </si>
  <si>
    <t>Share of qualification time in %:</t>
  </si>
  <si>
    <t>Neujahr</t>
  </si>
  <si>
    <t>QZ Anwesenheit I</t>
  </si>
  <si>
    <t>QZ Anwesenheit II</t>
  </si>
  <si>
    <t>QZ Anwesenheit III</t>
  </si>
  <si>
    <t>QZ Anwesenheit IV</t>
  </si>
  <si>
    <t>- Flex days are entered with hours:minutes in the begin and end-Column of that calendar day
Ex. Flex day with 8h (480 min):
Beginning = 8:00
End = 8:00</t>
  </si>
  <si>
    <t>Attendance III</t>
  </si>
  <si>
    <t>Attendance IV</t>
  </si>
  <si>
    <t>QZ Mehr-/Minder-</t>
  </si>
  <si>
    <t>QZ Overtime /</t>
  </si>
  <si>
    <t>QZ Fort-</t>
  </si>
  <si>
    <t>QZ Carried</t>
  </si>
  <si>
    <t>QZ Gesamtsaldo:</t>
  </si>
  <si>
    <t>QZ Total:</t>
  </si>
  <si>
    <t>QZ Übertrag aus dem Vorjahr in min:</t>
  </si>
  <si>
    <t>QZ Übertrag vom Vormonat:</t>
  </si>
  <si>
    <t>DV WIMI</t>
  </si>
  <si>
    <t>arbeitszeit@uni-potsdam.de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</si>
</sst>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[$-F800]dddd\,\ mmmm\ dd\,\ yyyy"/>
    <numFmt numFmtId="165" formatCode="dd/mm/yy;@"/>
    <numFmt numFmtId="166" formatCode="dd\.mm\.yy;@"/>
    <numFmt numFmtId="167" formatCode="[h]:mm;@"/>
    <numFmt numFmtId="168" formatCode="h:mm;"/>
    <numFmt numFmtId="169" formatCode="0.0"/>
  </numFmts>
  <fonts count="61" x14ac:knownFonts="1">
    <font>
      <sz val="10"/>
      <color theme="1"/>
      <name val="Calibri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u/>
      <sz val="10"/>
      <color theme="10"/>
      <name val="Arial"/>
      <family val="2"/>
    </font>
    <font>
      <sz val="8"/>
      <name val="Calibri"/>
      <family val="2"/>
      <scheme val="minor"/>
    </font>
    <font>
      <u/>
      <sz val="10"/>
      <color theme="11"/>
      <name val="Calibri"/>
      <family val="2"/>
      <scheme val="minor"/>
    </font>
    <font>
      <b/>
      <sz val="12"/>
      <name val="Calibri"/>
      <family val="2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name val="Calibri"/>
      <family val="2"/>
    </font>
    <font>
      <sz val="12"/>
      <color theme="0" tint="-0.249977111117893"/>
      <name val="Calibri"/>
      <family val="2"/>
    </font>
    <font>
      <sz val="10"/>
      <color theme="1"/>
      <name val="Calibri"/>
      <family val="2"/>
    </font>
    <font>
      <sz val="10"/>
      <color theme="0" tint="-0.249977111117893"/>
      <name val="Calibri"/>
      <family val="2"/>
    </font>
    <font>
      <b/>
      <i/>
      <sz val="10"/>
      <color rgb="FFFF0000"/>
      <name val="Calibri"/>
      <family val="2"/>
    </font>
    <font>
      <b/>
      <sz val="10"/>
      <color rgb="FFFF0000"/>
      <name val="Calibri"/>
      <family val="2"/>
    </font>
    <font>
      <sz val="10"/>
      <color rgb="FFFF0000"/>
      <name val="Calibri"/>
      <family val="2"/>
    </font>
    <font>
      <b/>
      <sz val="10"/>
      <color theme="0" tint="-0.249977111117893"/>
      <name val="Calibri"/>
      <family val="2"/>
    </font>
    <font>
      <sz val="10"/>
      <name val="Calibri"/>
      <family val="2"/>
    </font>
    <font>
      <i/>
      <sz val="10"/>
      <color rgb="FFFF0000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0"/>
      <color theme="0" tint="-0.1499679555650502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vertAlign val="superscript"/>
      <sz val="12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sz val="14"/>
      <color theme="1"/>
      <name val="Calibri"/>
      <family val="2"/>
    </font>
    <font>
      <b/>
      <u/>
      <sz val="10"/>
      <name val="Calibri"/>
      <family val="2"/>
    </font>
    <font>
      <sz val="10"/>
      <color rgb="FF000000"/>
      <name val="Calibri"/>
      <family val="2"/>
    </font>
    <font>
      <sz val="10"/>
      <name val="Arial"/>
      <family val="2"/>
    </font>
    <font>
      <b/>
      <sz val="10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76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color theme="0"/>
      <name val="Calibri"/>
      <family val="2"/>
    </font>
    <font>
      <sz val="10"/>
      <color theme="0"/>
      <name val="Calibri"/>
      <family val="2"/>
      <scheme val="minor"/>
    </font>
    <font>
      <b/>
      <u/>
      <sz val="10"/>
      <color theme="1"/>
      <name val="Calibri"/>
      <family val="2"/>
    </font>
    <font>
      <sz val="10"/>
      <color rgb="FF000000"/>
      <name val="Calibri"/>
      <family val="2"/>
      <scheme val="minor"/>
    </font>
    <font>
      <sz val="14"/>
      <color theme="2"/>
      <name val="Calibri"/>
      <family val="2"/>
    </font>
    <font>
      <sz val="12"/>
      <color theme="2"/>
      <name val="Calibri"/>
      <family val="2"/>
    </font>
    <font>
      <sz val="10"/>
      <color theme="2"/>
      <name val="Calibri"/>
      <family val="2"/>
    </font>
    <font>
      <sz val="12"/>
      <color theme="0"/>
      <name val="Calibri"/>
      <family val="2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2"/>
      <name val="Calibri"/>
      <family val="2"/>
      <scheme val="minor"/>
    </font>
    <font>
      <sz val="12"/>
      <color theme="2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2"/>
      <name val="Calibri"/>
      <family val="2"/>
      <scheme val="minor"/>
    </font>
    <font>
      <sz val="10"/>
      <name val="Calibri"/>
      <family val="2"/>
      <scheme val="minor"/>
    </font>
    <font>
      <sz val="12"/>
      <color theme="0"/>
      <name val="Calibri"/>
      <family val="2"/>
      <scheme val="minor"/>
    </font>
    <font>
      <b/>
      <u/>
      <sz val="10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  <bgColor indexed="64"/>
      </patternFill>
    </fill>
  </fills>
  <borders count="4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thin">
        <color auto="1"/>
      </left>
      <right style="thick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indexed="64"/>
      </right>
      <top style="thin">
        <color indexed="64"/>
      </top>
      <bottom/>
      <diagonal/>
    </border>
    <border>
      <left style="thin">
        <color auto="1"/>
      </left>
      <right style="thick">
        <color indexed="64"/>
      </right>
      <top/>
      <bottom/>
      <diagonal/>
    </border>
    <border>
      <left style="thin">
        <color auto="1"/>
      </left>
      <right style="thick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92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2" fillId="6" borderId="34" applyNumberFormat="0" applyAlignment="0" applyProtection="0"/>
    <xf numFmtId="0" fontId="34" fillId="0" borderId="35" applyNumberFormat="0" applyFill="0" applyAlignment="0" applyProtection="0"/>
    <xf numFmtId="0" fontId="35" fillId="0" borderId="38" applyNumberFormat="0" applyFill="0" applyAlignment="0" applyProtection="0"/>
    <xf numFmtId="0" fontId="36" fillId="7" borderId="34" applyNumberFormat="0" applyAlignment="0" applyProtection="0"/>
    <xf numFmtId="0" fontId="37" fillId="0" borderId="0" applyNumberFormat="0" applyFill="0" applyBorder="0" applyAlignment="0" applyProtection="0"/>
  </cellStyleXfs>
  <cellXfs count="285">
    <xf numFmtId="0" fontId="0" fillId="0" borderId="0" xfId="0"/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0" xfId="0" applyFont="1"/>
    <xf numFmtId="0" fontId="10" fillId="0" borderId="0" xfId="0" applyFont="1"/>
    <xf numFmtId="0" fontId="11" fillId="0" borderId="2" xfId="0" applyFont="1" applyBorder="1" applyAlignment="1">
      <alignment horizontal="center"/>
    </xf>
    <xf numFmtId="14" fontId="12" fillId="0" borderId="0" xfId="0" applyNumberFormat="1" applyFont="1" applyAlignment="1">
      <alignment horizontal="center"/>
    </xf>
    <xf numFmtId="0" fontId="14" fillId="0" borderId="2" xfId="0" applyFont="1" applyBorder="1" applyAlignment="1">
      <alignment horizontal="center"/>
    </xf>
    <xf numFmtId="0" fontId="15" fillId="0" borderId="0" xfId="0" applyFont="1"/>
    <xf numFmtId="14" fontId="16" fillId="0" borderId="0" xfId="0" applyNumberFormat="1" applyFont="1" applyAlignment="1">
      <alignment horizontal="center"/>
    </xf>
    <xf numFmtId="0" fontId="17" fillId="0" borderId="0" xfId="0" applyFont="1" applyAlignment="1">
      <alignment horizontal="left"/>
    </xf>
    <xf numFmtId="0" fontId="17" fillId="0" borderId="0" xfId="0" quotePrefix="1" applyFont="1" applyAlignment="1">
      <alignment horizontal="left"/>
    </xf>
    <xf numFmtId="0" fontId="11" fillId="0" borderId="0" xfId="0" applyFont="1" applyAlignment="1">
      <alignment horizontal="left" vertical="center"/>
    </xf>
    <xf numFmtId="0" fontId="8" fillId="0" borderId="0" xfId="0" applyFont="1"/>
    <xf numFmtId="0" fontId="22" fillId="0" borderId="0" xfId="0" applyFont="1"/>
    <xf numFmtId="0" fontId="24" fillId="0" borderId="0" xfId="0" applyFont="1" applyAlignment="1">
      <alignment horizontal="right"/>
    </xf>
    <xf numFmtId="0" fontId="26" fillId="0" borderId="0" xfId="0" applyFont="1"/>
    <xf numFmtId="49" fontId="26" fillId="0" borderId="0" xfId="0" applyNumberFormat="1" applyFont="1"/>
    <xf numFmtId="49" fontId="11" fillId="0" borderId="0" xfId="0" applyNumberFormat="1" applyFont="1"/>
    <xf numFmtId="49" fontId="24" fillId="0" borderId="0" xfId="0" applyNumberFormat="1" applyFont="1" applyAlignment="1">
      <alignment horizontal="right"/>
    </xf>
    <xf numFmtId="49" fontId="25" fillId="0" borderId="0" xfId="0" applyNumberFormat="1" applyFont="1"/>
    <xf numFmtId="49" fontId="23" fillId="0" borderId="0" xfId="0" applyNumberFormat="1" applyFont="1"/>
    <xf numFmtId="0" fontId="8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1" fillId="0" borderId="0" xfId="0" applyFont="1" applyAlignment="1">
      <alignment vertical="center"/>
    </xf>
    <xf numFmtId="165" fontId="17" fillId="0" borderId="0" xfId="9" applyNumberFormat="1" applyFont="1" applyFill="1" applyAlignment="1" applyProtection="1">
      <alignment vertical="center"/>
    </xf>
    <xf numFmtId="0" fontId="11" fillId="0" borderId="11" xfId="0" applyFont="1" applyBorder="1" applyAlignment="1">
      <alignment vertical="center"/>
    </xf>
    <xf numFmtId="166" fontId="11" fillId="0" borderId="11" xfId="0" applyNumberFormat="1" applyFont="1" applyBorder="1" applyAlignment="1">
      <alignment horizontal="center" vertical="center"/>
    </xf>
    <xf numFmtId="168" fontId="11" fillId="0" borderId="11" xfId="0" applyNumberFormat="1" applyFont="1" applyBorder="1" applyAlignment="1" applyProtection="1">
      <alignment vertical="center"/>
      <protection locked="0"/>
    </xf>
    <xf numFmtId="0" fontId="28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67" fontId="11" fillId="0" borderId="0" xfId="0" applyNumberFormat="1" applyFont="1" applyAlignment="1">
      <alignment vertical="center"/>
    </xf>
    <xf numFmtId="0" fontId="11" fillId="0" borderId="12" xfId="0" applyFont="1" applyBorder="1" applyAlignment="1">
      <alignment vertical="center"/>
    </xf>
    <xf numFmtId="0" fontId="17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0" fontId="29" fillId="0" borderId="0" xfId="0" applyFont="1"/>
    <xf numFmtId="49" fontId="11" fillId="0" borderId="0" xfId="0" applyNumberFormat="1" applyFont="1" applyAlignment="1">
      <alignment horizontal="left"/>
    </xf>
    <xf numFmtId="0" fontId="9" fillId="0" borderId="0" xfId="0" applyFont="1" applyAlignment="1">
      <alignment horizontal="right" vertical="center"/>
    </xf>
    <xf numFmtId="0" fontId="30" fillId="0" borderId="0" xfId="9" applyFont="1"/>
    <xf numFmtId="0" fontId="3" fillId="0" borderId="0" xfId="9" applyAlignment="1">
      <alignment horizontal="left"/>
    </xf>
    <xf numFmtId="0" fontId="11" fillId="3" borderId="1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center" vertical="center"/>
    </xf>
    <xf numFmtId="0" fontId="17" fillId="3" borderId="9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1" fillId="3" borderId="8" xfId="0" applyFont="1" applyFill="1" applyBorder="1" applyAlignment="1">
      <alignment horizontal="center" vertical="center"/>
    </xf>
    <xf numFmtId="0" fontId="19" fillId="4" borderId="25" xfId="0" applyFont="1" applyFill="1" applyBorder="1" applyAlignment="1">
      <alignment vertical="center"/>
    </xf>
    <xf numFmtId="0" fontId="19" fillId="4" borderId="28" xfId="0" applyFont="1" applyFill="1" applyBorder="1" applyAlignment="1">
      <alignment vertical="center"/>
    </xf>
    <xf numFmtId="0" fontId="19" fillId="4" borderId="29" xfId="0" applyFont="1" applyFill="1" applyBorder="1" applyAlignment="1">
      <alignment vertical="center"/>
    </xf>
    <xf numFmtId="0" fontId="19" fillId="4" borderId="31" xfId="0" applyFont="1" applyFill="1" applyBorder="1" applyAlignment="1">
      <alignment vertical="center"/>
    </xf>
    <xf numFmtId="0" fontId="8" fillId="5" borderId="1" xfId="0" applyFont="1" applyFill="1" applyBorder="1" applyAlignment="1">
      <alignment horizontal="left"/>
    </xf>
    <xf numFmtId="0" fontId="13" fillId="5" borderId="5" xfId="0" applyFont="1" applyFill="1" applyBorder="1" applyAlignment="1" applyProtection="1">
      <alignment horizontal="left"/>
      <protection locked="0"/>
    </xf>
    <xf numFmtId="0" fontId="11" fillId="5" borderId="7" xfId="0" applyFont="1" applyFill="1" applyBorder="1" applyAlignment="1">
      <alignment horizontal="center"/>
    </xf>
    <xf numFmtId="0" fontId="17" fillId="5" borderId="10" xfId="0" quotePrefix="1" applyFont="1" applyFill="1" applyBorder="1" applyAlignment="1">
      <alignment horizontal="left"/>
    </xf>
    <xf numFmtId="0" fontId="18" fillId="5" borderId="9" xfId="0" applyFont="1" applyFill="1" applyBorder="1" applyAlignment="1" applyProtection="1">
      <alignment horizontal="center"/>
      <protection locked="0"/>
    </xf>
    <xf numFmtId="0" fontId="17" fillId="5" borderId="4" xfId="0" quotePrefix="1" applyFont="1" applyFill="1" applyBorder="1" applyAlignment="1">
      <alignment horizontal="left"/>
    </xf>
    <xf numFmtId="0" fontId="18" fillId="5" borderId="8" xfId="0" applyFont="1" applyFill="1" applyBorder="1" applyAlignment="1" applyProtection="1">
      <alignment horizontal="center"/>
      <protection locked="0"/>
    </xf>
    <xf numFmtId="0" fontId="13" fillId="5" borderId="4" xfId="0" applyFont="1" applyFill="1" applyBorder="1" applyAlignment="1" applyProtection="1">
      <alignment horizontal="left"/>
      <protection locked="0"/>
    </xf>
    <xf numFmtId="0" fontId="8" fillId="5" borderId="3" xfId="0" applyFont="1" applyFill="1" applyBorder="1" applyAlignment="1">
      <alignment horizontal="left"/>
    </xf>
    <xf numFmtId="0" fontId="17" fillId="3" borderId="8" xfId="0" applyFont="1" applyFill="1" applyBorder="1" applyAlignment="1" applyProtection="1">
      <alignment horizontal="center" vertical="center"/>
      <protection locked="0"/>
    </xf>
    <xf numFmtId="14" fontId="9" fillId="0" borderId="0" xfId="0" applyNumberFormat="1" applyFont="1" applyAlignment="1">
      <alignment horizontal="left" vertical="center"/>
    </xf>
    <xf numFmtId="0" fontId="33" fillId="6" borderId="34" xfId="87" applyFont="1" applyAlignment="1" applyProtection="1">
      <alignment horizontal="left" vertical="center"/>
      <protection locked="0"/>
    </xf>
    <xf numFmtId="0" fontId="11" fillId="0" borderId="1" xfId="0" applyFont="1" applyBorder="1" applyAlignment="1">
      <alignment horizontal="left"/>
    </xf>
    <xf numFmtId="0" fontId="11" fillId="0" borderId="36" xfId="0" applyFont="1" applyBorder="1" applyAlignment="1">
      <alignment horizontal="center"/>
    </xf>
    <xf numFmtId="0" fontId="11" fillId="0" borderId="36" xfId="0" applyFont="1" applyBorder="1" applyAlignment="1">
      <alignment horizontal="left"/>
    </xf>
    <xf numFmtId="0" fontId="11" fillId="0" borderId="36" xfId="0" applyFont="1" applyBorder="1"/>
    <xf numFmtId="0" fontId="11" fillId="0" borderId="7" xfId="0" applyFont="1" applyBorder="1" applyAlignment="1">
      <alignment horizontal="left"/>
    </xf>
    <xf numFmtId="0" fontId="11" fillId="0" borderId="9" xfId="0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0" fontId="11" fillId="0" borderId="10" xfId="0" quotePrefix="1" applyFont="1" applyBorder="1" applyAlignment="1">
      <alignment horizontal="left"/>
    </xf>
    <xf numFmtId="0" fontId="11" fillId="0" borderId="10" xfId="0" applyFont="1" applyBorder="1" applyAlignment="1">
      <alignment horizontal="left" wrapText="1"/>
    </xf>
    <xf numFmtId="0" fontId="17" fillId="0" borderId="10" xfId="0" applyFont="1" applyBorder="1" applyAlignment="1">
      <alignment horizontal="left"/>
    </xf>
    <xf numFmtId="0" fontId="11" fillId="0" borderId="10" xfId="0" applyFont="1" applyBorder="1"/>
    <xf numFmtId="0" fontId="20" fillId="0" borderId="10" xfId="0" applyFont="1" applyBorder="1" applyAlignment="1">
      <alignment horizontal="left"/>
    </xf>
    <xf numFmtId="0" fontId="17" fillId="0" borderId="0" xfId="0" quotePrefix="1" applyFont="1" applyAlignment="1">
      <alignment horizontal="center"/>
    </xf>
    <xf numFmtId="0" fontId="20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21" fillId="0" borderId="9" xfId="0" applyFont="1" applyBorder="1" applyAlignment="1">
      <alignment horizontal="left"/>
    </xf>
    <xf numFmtId="0" fontId="17" fillId="0" borderId="10" xfId="0" quotePrefix="1" applyFont="1" applyBorder="1" applyAlignment="1">
      <alignment horizontal="left"/>
    </xf>
    <xf numFmtId="0" fontId="17" fillId="0" borderId="4" xfId="0" quotePrefix="1" applyFont="1" applyBorder="1" applyAlignment="1">
      <alignment horizontal="left"/>
    </xf>
    <xf numFmtId="0" fontId="12" fillId="0" borderId="37" xfId="0" applyFont="1" applyBorder="1" applyAlignment="1">
      <alignment horizontal="left"/>
    </xf>
    <xf numFmtId="0" fontId="17" fillId="0" borderId="37" xfId="0" applyFont="1" applyBorder="1" applyAlignment="1">
      <alignment horizontal="left"/>
    </xf>
    <xf numFmtId="0" fontId="21" fillId="0" borderId="8" xfId="0" applyFont="1" applyBorder="1" applyAlignment="1">
      <alignment horizontal="left"/>
    </xf>
    <xf numFmtId="0" fontId="34" fillId="0" borderId="35" xfId="88" applyAlignment="1" applyProtection="1">
      <alignment horizontal="left"/>
    </xf>
    <xf numFmtId="0" fontId="35" fillId="0" borderId="38" xfId="89" applyAlignment="1" applyProtection="1">
      <alignment horizontal="left" vertical="center"/>
    </xf>
    <xf numFmtId="0" fontId="35" fillId="0" borderId="38" xfId="89" applyAlignment="1">
      <alignment horizontal="left" vertical="center"/>
    </xf>
    <xf numFmtId="14" fontId="11" fillId="0" borderId="0" xfId="0" applyNumberFormat="1" applyFont="1" applyAlignment="1">
      <alignment horizontal="left"/>
    </xf>
    <xf numFmtId="0" fontId="12" fillId="2" borderId="6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vertical="center" wrapText="1"/>
    </xf>
    <xf numFmtId="164" fontId="12" fillId="2" borderId="6" xfId="0" applyNumberFormat="1" applyFont="1" applyFill="1" applyBorder="1" applyAlignment="1">
      <alignment horizontal="left" vertical="center"/>
    </xf>
    <xf numFmtId="164" fontId="12" fillId="3" borderId="6" xfId="0" applyNumberFormat="1" applyFont="1" applyFill="1" applyBorder="1" applyAlignment="1">
      <alignment horizontal="left" vertical="center"/>
    </xf>
    <xf numFmtId="0" fontId="12" fillId="3" borderId="6" xfId="0" applyFont="1" applyFill="1" applyBorder="1" applyAlignment="1">
      <alignment horizontal="left" vertical="center" wrapText="1"/>
    </xf>
    <xf numFmtId="0" fontId="12" fillId="0" borderId="0" xfId="0" applyFont="1"/>
    <xf numFmtId="14" fontId="12" fillId="0" borderId="0" xfId="0" applyNumberFormat="1" applyFont="1"/>
    <xf numFmtId="0" fontId="38" fillId="0" borderId="0" xfId="0" applyFont="1" applyAlignment="1">
      <alignment horizontal="right"/>
    </xf>
    <xf numFmtId="0" fontId="39" fillId="0" borderId="0" xfId="0" applyFont="1"/>
    <xf numFmtId="0" fontId="39" fillId="0" borderId="0" xfId="0" quotePrefix="1" applyFont="1" applyAlignment="1">
      <alignment wrapText="1"/>
    </xf>
    <xf numFmtId="0" fontId="12" fillId="2" borderId="6" xfId="0" applyFont="1" applyFill="1" applyBorder="1" applyAlignment="1">
      <alignment horizontal="left" vertical="center"/>
    </xf>
    <xf numFmtId="0" fontId="33" fillId="6" borderId="34" xfId="87" applyFont="1" applyAlignment="1" applyProtection="1">
      <alignment horizontal="left"/>
      <protection locked="0"/>
    </xf>
    <xf numFmtId="169" fontId="11" fillId="0" borderId="0" xfId="0" applyNumberFormat="1" applyFont="1" applyAlignment="1">
      <alignment vertical="center"/>
    </xf>
    <xf numFmtId="0" fontId="11" fillId="3" borderId="9" xfId="0" applyFont="1" applyFill="1" applyBorder="1" applyAlignment="1">
      <alignment horizontal="center" vertical="center"/>
    </xf>
    <xf numFmtId="0" fontId="11" fillId="0" borderId="16" xfId="0" applyFont="1" applyBorder="1" applyAlignment="1">
      <alignment vertical="center"/>
    </xf>
    <xf numFmtId="168" fontId="11" fillId="0" borderId="16" xfId="0" applyNumberFormat="1" applyFont="1" applyBorder="1" applyAlignment="1" applyProtection="1">
      <alignment vertical="center"/>
      <protection locked="0"/>
    </xf>
    <xf numFmtId="0" fontId="11" fillId="3" borderId="40" xfId="0" applyFont="1" applyFill="1" applyBorder="1" applyAlignment="1">
      <alignment horizontal="center" vertical="center"/>
    </xf>
    <xf numFmtId="0" fontId="17" fillId="3" borderId="41" xfId="0" applyFont="1" applyFill="1" applyBorder="1" applyAlignment="1">
      <alignment horizontal="center" vertical="center"/>
    </xf>
    <xf numFmtId="0" fontId="11" fillId="3" borderId="42" xfId="0" applyFont="1" applyFill="1" applyBorder="1" applyAlignment="1">
      <alignment horizontal="center" vertical="center"/>
    </xf>
    <xf numFmtId="0" fontId="11" fillId="0" borderId="39" xfId="0" applyFont="1" applyBorder="1" applyAlignment="1">
      <alignment vertical="center"/>
    </xf>
    <xf numFmtId="1" fontId="11" fillId="0" borderId="39" xfId="0" applyNumberFormat="1" applyFont="1" applyBorder="1" applyAlignment="1" applyProtection="1">
      <alignment horizontal="center" vertical="center"/>
      <protection locked="0"/>
    </xf>
    <xf numFmtId="0" fontId="41" fillId="0" borderId="0" xfId="0" applyFont="1"/>
    <xf numFmtId="0" fontId="39" fillId="0" borderId="0" xfId="0" quotePrefix="1" applyFont="1"/>
    <xf numFmtId="0" fontId="19" fillId="4" borderId="26" xfId="0" applyFont="1" applyFill="1" applyBorder="1" applyAlignment="1">
      <alignment vertical="center"/>
    </xf>
    <xf numFmtId="0" fontId="19" fillId="4" borderId="32" xfId="0" applyFont="1" applyFill="1" applyBorder="1" applyAlignment="1">
      <alignment vertical="center"/>
    </xf>
    <xf numFmtId="0" fontId="31" fillId="4" borderId="29" xfId="0" applyFont="1" applyFill="1" applyBorder="1" applyAlignment="1">
      <alignment vertical="center"/>
    </xf>
    <xf numFmtId="0" fontId="43" fillId="0" borderId="0" xfId="0" applyFont="1" applyAlignment="1">
      <alignment vertical="center"/>
    </xf>
    <xf numFmtId="1" fontId="44" fillId="0" borderId="39" xfId="0" applyNumberFormat="1" applyFont="1" applyBorder="1" applyAlignment="1" applyProtection="1">
      <alignment horizontal="center" vertical="center"/>
      <protection locked="0"/>
    </xf>
    <xf numFmtId="1" fontId="44" fillId="0" borderId="42" xfId="0" applyNumberFormat="1" applyFont="1" applyBorder="1" applyAlignment="1" applyProtection="1">
      <alignment horizontal="center" vertical="center"/>
      <protection locked="0"/>
    </xf>
    <xf numFmtId="0" fontId="17" fillId="3" borderId="3" xfId="0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167" fontId="11" fillId="8" borderId="0" xfId="0" applyNumberFormat="1" applyFont="1" applyFill="1" applyAlignment="1">
      <alignment vertical="center"/>
    </xf>
    <xf numFmtId="0" fontId="11" fillId="0" borderId="32" xfId="0" applyFont="1" applyBorder="1" applyAlignment="1">
      <alignment vertical="center"/>
    </xf>
    <xf numFmtId="168" fontId="44" fillId="0" borderId="11" xfId="0" applyNumberFormat="1" applyFont="1" applyBorder="1" applyAlignment="1" applyProtection="1">
      <alignment vertical="center"/>
      <protection locked="0"/>
    </xf>
    <xf numFmtId="168" fontId="44" fillId="0" borderId="5" xfId="0" applyNumberFormat="1" applyFont="1" applyBorder="1" applyAlignment="1" applyProtection="1">
      <alignment vertical="center"/>
      <protection locked="0"/>
    </xf>
    <xf numFmtId="21" fontId="11" fillId="0" borderId="0" xfId="0" applyNumberFormat="1" applyFont="1" applyAlignment="1">
      <alignment horizontal="center"/>
    </xf>
    <xf numFmtId="0" fontId="45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7" fillId="0" borderId="0" xfId="0" applyFont="1" applyAlignment="1">
      <alignment vertical="center"/>
    </xf>
    <xf numFmtId="0" fontId="41" fillId="0" borderId="0" xfId="0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quotePrefix="1" applyFont="1" applyAlignment="1">
      <alignment vertical="center"/>
    </xf>
    <xf numFmtId="166" fontId="11" fillId="0" borderId="3" xfId="0" applyNumberFormat="1" applyFont="1" applyBorder="1" applyAlignment="1">
      <alignment horizontal="center" vertical="center"/>
    </xf>
    <xf numFmtId="168" fontId="11" fillId="0" borderId="3" xfId="0" applyNumberFormat="1" applyFont="1" applyBorder="1" applyAlignment="1" applyProtection="1">
      <alignment vertical="center"/>
      <protection locked="0"/>
    </xf>
    <xf numFmtId="1" fontId="11" fillId="0" borderId="40" xfId="0" applyNumberFormat="1" applyFont="1" applyBorder="1" applyAlignment="1" applyProtection="1">
      <alignment horizontal="center" vertical="center"/>
      <protection locked="0"/>
    </xf>
    <xf numFmtId="168" fontId="44" fillId="0" borderId="2" xfId="0" applyNumberFormat="1" applyFont="1" applyBorder="1" applyAlignment="1" applyProtection="1">
      <alignment vertical="center"/>
      <protection locked="0"/>
    </xf>
    <xf numFmtId="168" fontId="11" fillId="0" borderId="7" xfId="0" applyNumberFormat="1" applyFont="1" applyBorder="1" applyAlignment="1" applyProtection="1">
      <alignment vertical="center"/>
      <protection locked="0"/>
    </xf>
    <xf numFmtId="0" fontId="11" fillId="0" borderId="7" xfId="0" applyFont="1" applyBorder="1" applyAlignment="1">
      <alignment vertical="center"/>
    </xf>
    <xf numFmtId="0" fontId="11" fillId="0" borderId="36" xfId="0" applyFont="1" applyBorder="1" applyAlignment="1">
      <alignment vertical="center"/>
    </xf>
    <xf numFmtId="168" fontId="44" fillId="0" borderId="0" xfId="0" applyNumberFormat="1" applyFont="1" applyAlignment="1" applyProtection="1">
      <alignment vertical="center"/>
      <protection locked="0"/>
    </xf>
    <xf numFmtId="166" fontId="11" fillId="0" borderId="36" xfId="0" applyNumberFormat="1" applyFont="1" applyBorder="1" applyAlignment="1">
      <alignment horizontal="center" vertical="center"/>
    </xf>
    <xf numFmtId="168" fontId="11" fillId="0" borderId="36" xfId="0" applyNumberFormat="1" applyFont="1" applyBorder="1" applyAlignment="1" applyProtection="1">
      <alignment vertical="center"/>
      <protection locked="0"/>
    </xf>
    <xf numFmtId="1" fontId="11" fillId="0" borderId="36" xfId="0" applyNumberFormat="1" applyFont="1" applyBorder="1" applyAlignment="1" applyProtection="1">
      <alignment horizontal="center" vertical="center"/>
      <protection locked="0"/>
    </xf>
    <xf numFmtId="168" fontId="44" fillId="0" borderId="36" xfId="0" applyNumberFormat="1" applyFont="1" applyBorder="1" applyAlignment="1" applyProtection="1">
      <alignment vertical="center"/>
      <protection locked="0"/>
    </xf>
    <xf numFmtId="0" fontId="49" fillId="0" borderId="0" xfId="0" applyFont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51" fillId="0" borderId="0" xfId="0" applyFont="1" applyAlignment="1">
      <alignment horizontal="left" vertical="center"/>
    </xf>
    <xf numFmtId="0" fontId="52" fillId="0" borderId="0" xfId="0" applyFont="1" applyAlignment="1">
      <alignment horizontal="left" vertical="center"/>
    </xf>
    <xf numFmtId="0" fontId="53" fillId="0" borderId="0" xfId="0" applyFont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39" fillId="0" borderId="0" xfId="0" applyFont="1" applyAlignment="1">
      <alignment vertical="center"/>
    </xf>
    <xf numFmtId="0" fontId="39" fillId="0" borderId="32" xfId="0" applyFont="1" applyBorder="1" applyAlignment="1">
      <alignment vertical="center"/>
    </xf>
    <xf numFmtId="0" fontId="55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1" fillId="4" borderId="25" xfId="0" applyFont="1" applyFill="1" applyBorder="1" applyAlignment="1">
      <alignment vertical="center"/>
    </xf>
    <xf numFmtId="0" fontId="31" fillId="4" borderId="26" xfId="0" applyFont="1" applyFill="1" applyBorder="1" applyAlignment="1">
      <alignment vertical="center"/>
    </xf>
    <xf numFmtId="0" fontId="31" fillId="4" borderId="28" xfId="0" applyFont="1" applyFill="1" applyBorder="1" applyAlignment="1">
      <alignment vertical="center"/>
    </xf>
    <xf numFmtId="0" fontId="31" fillId="4" borderId="31" xfId="0" applyFont="1" applyFill="1" applyBorder="1" applyAlignment="1">
      <alignment vertical="center"/>
    </xf>
    <xf numFmtId="0" fontId="31" fillId="4" borderId="32" xfId="0" applyFont="1" applyFill="1" applyBorder="1" applyAlignment="1">
      <alignment vertical="center"/>
    </xf>
    <xf numFmtId="165" fontId="56" fillId="0" borderId="0" xfId="9" applyNumberFormat="1" applyFont="1" applyFill="1" applyAlignment="1" applyProtection="1">
      <alignment vertical="center"/>
    </xf>
    <xf numFmtId="0" fontId="39" fillId="3" borderId="1" xfId="0" applyFont="1" applyFill="1" applyBorder="1" applyAlignment="1">
      <alignment horizontal="center" vertical="center"/>
    </xf>
    <xf numFmtId="0" fontId="39" fillId="3" borderId="40" xfId="0" applyFont="1" applyFill="1" applyBorder="1" applyAlignment="1">
      <alignment horizontal="center" vertical="center"/>
    </xf>
    <xf numFmtId="0" fontId="56" fillId="3" borderId="7" xfId="0" applyFont="1" applyFill="1" applyBorder="1" applyAlignment="1">
      <alignment horizontal="center" vertical="center"/>
    </xf>
    <xf numFmtId="0" fontId="56" fillId="3" borderId="36" xfId="0" applyFont="1" applyFill="1" applyBorder="1" applyAlignment="1">
      <alignment horizontal="center" vertical="center"/>
    </xf>
    <xf numFmtId="0" fontId="57" fillId="0" borderId="0" xfId="0" applyFont="1" applyAlignment="1">
      <alignment vertical="center"/>
    </xf>
    <xf numFmtId="0" fontId="39" fillId="3" borderId="10" xfId="0" applyFont="1" applyFill="1" applyBorder="1" applyAlignment="1">
      <alignment horizontal="center" vertical="center"/>
    </xf>
    <xf numFmtId="0" fontId="39" fillId="3" borderId="2" xfId="0" applyFont="1" applyFill="1" applyBorder="1" applyAlignment="1">
      <alignment horizontal="center" vertical="center"/>
    </xf>
    <xf numFmtId="0" fontId="56" fillId="3" borderId="2" xfId="0" applyFont="1" applyFill="1" applyBorder="1" applyAlignment="1">
      <alignment horizontal="center" vertical="center"/>
    </xf>
    <xf numFmtId="0" fontId="56" fillId="3" borderId="41" xfId="0" applyFont="1" applyFill="1" applyBorder="1" applyAlignment="1">
      <alignment horizontal="center" vertical="center"/>
    </xf>
    <xf numFmtId="0" fontId="39" fillId="3" borderId="9" xfId="0" applyFont="1" applyFill="1" applyBorder="1" applyAlignment="1">
      <alignment horizontal="center" vertical="center"/>
    </xf>
    <xf numFmtId="0" fontId="56" fillId="3" borderId="9" xfId="0" applyFont="1" applyFill="1" applyBorder="1" applyAlignment="1">
      <alignment horizontal="center" vertical="center"/>
    </xf>
    <xf numFmtId="0" fontId="56" fillId="3" borderId="0" xfId="0" applyFont="1" applyFill="1" applyAlignment="1">
      <alignment horizontal="center" vertical="center"/>
    </xf>
    <xf numFmtId="0" fontId="57" fillId="0" borderId="0" xfId="0" quotePrefix="1" applyFont="1" applyAlignment="1">
      <alignment vertical="center"/>
    </xf>
    <xf numFmtId="0" fontId="39" fillId="3" borderId="4" xfId="0" applyFont="1" applyFill="1" applyBorder="1" applyAlignment="1">
      <alignment horizontal="center" vertical="center"/>
    </xf>
    <xf numFmtId="0" fontId="39" fillId="3" borderId="8" xfId="0" applyFont="1" applyFill="1" applyBorder="1" applyAlignment="1">
      <alignment horizontal="center" vertical="center"/>
    </xf>
    <xf numFmtId="0" fontId="39" fillId="3" borderId="42" xfId="0" applyFont="1" applyFill="1" applyBorder="1" applyAlignment="1">
      <alignment horizontal="center" vertical="center"/>
    </xf>
    <xf numFmtId="0" fontId="56" fillId="3" borderId="8" xfId="0" applyFont="1" applyFill="1" applyBorder="1" applyAlignment="1" applyProtection="1">
      <alignment horizontal="center" vertical="center"/>
      <protection locked="0"/>
    </xf>
    <xf numFmtId="0" fontId="56" fillId="3" borderId="8" xfId="0" applyFont="1" applyFill="1" applyBorder="1" applyAlignment="1">
      <alignment horizontal="center" vertical="center"/>
    </xf>
    <xf numFmtId="0" fontId="56" fillId="3" borderId="37" xfId="0" applyFont="1" applyFill="1" applyBorder="1" applyAlignment="1" applyProtection="1">
      <alignment horizontal="center" vertical="center"/>
      <protection locked="0"/>
    </xf>
    <xf numFmtId="0" fontId="39" fillId="0" borderId="11" xfId="0" applyFont="1" applyBorder="1" applyAlignment="1">
      <alignment vertical="center"/>
    </xf>
    <xf numFmtId="0" fontId="39" fillId="0" borderId="39" xfId="0" applyFont="1" applyBorder="1" applyAlignment="1">
      <alignment vertical="center"/>
    </xf>
    <xf numFmtId="0" fontId="39" fillId="0" borderId="16" xfId="0" applyFont="1" applyBorder="1" applyAlignment="1">
      <alignment vertical="center"/>
    </xf>
    <xf numFmtId="166" fontId="39" fillId="0" borderId="11" xfId="0" applyNumberFormat="1" applyFont="1" applyBorder="1" applyAlignment="1">
      <alignment horizontal="center" vertical="center"/>
    </xf>
    <xf numFmtId="168" fontId="39" fillId="0" borderId="11" xfId="0" applyNumberFormat="1" applyFont="1" applyBorder="1" applyAlignment="1" applyProtection="1">
      <alignment vertical="center"/>
      <protection locked="0"/>
    </xf>
    <xf numFmtId="1" fontId="39" fillId="0" borderId="39" xfId="0" applyNumberFormat="1" applyFont="1" applyBorder="1" applyAlignment="1" applyProtection="1">
      <alignment horizontal="center" vertical="center"/>
      <protection locked="0"/>
    </xf>
    <xf numFmtId="168" fontId="39" fillId="0" borderId="16" xfId="0" applyNumberFormat="1" applyFont="1" applyBorder="1" applyAlignment="1" applyProtection="1">
      <alignment vertical="center"/>
      <protection locked="0"/>
    </xf>
    <xf numFmtId="0" fontId="58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39" fillId="8" borderId="0" xfId="0" applyFont="1" applyFill="1" applyAlignment="1">
      <alignment vertical="center"/>
    </xf>
    <xf numFmtId="0" fontId="60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167" fontId="39" fillId="0" borderId="0" xfId="0" applyNumberFormat="1" applyFont="1" applyAlignment="1">
      <alignment vertical="center"/>
    </xf>
    <xf numFmtId="167" fontId="39" fillId="8" borderId="0" xfId="0" applyNumberFormat="1" applyFont="1" applyFill="1" applyAlignment="1">
      <alignment vertical="center"/>
    </xf>
    <xf numFmtId="169" fontId="39" fillId="0" borderId="0" xfId="0" applyNumberFormat="1" applyFont="1" applyAlignment="1">
      <alignment vertical="center"/>
    </xf>
    <xf numFmtId="0" fontId="39" fillId="0" borderId="0" xfId="0" applyFont="1" applyAlignment="1">
      <alignment horizontal="left" vertical="center"/>
    </xf>
    <xf numFmtId="0" fontId="39" fillId="0" borderId="12" xfId="0" applyFont="1" applyBorder="1" applyAlignment="1">
      <alignment vertical="center"/>
    </xf>
    <xf numFmtId="0" fontId="56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34" fillId="0" borderId="35" xfId="88" applyAlignment="1" applyProtection="1">
      <alignment horizontal="center"/>
    </xf>
    <xf numFmtId="0" fontId="39" fillId="0" borderId="0" xfId="0" applyFont="1" applyAlignment="1">
      <alignment horizontal="center"/>
    </xf>
    <xf numFmtId="0" fontId="36" fillId="7" borderId="34" xfId="90" applyAlignment="1" applyProtection="1">
      <alignment horizontal="center"/>
    </xf>
    <xf numFmtId="0" fontId="37" fillId="0" borderId="0" xfId="91" applyProtection="1"/>
    <xf numFmtId="0" fontId="60" fillId="4" borderId="27" xfId="0" applyFont="1" applyFill="1" applyBorder="1" applyAlignment="1">
      <alignment vertical="center"/>
    </xf>
    <xf numFmtId="0" fontId="60" fillId="4" borderId="43" xfId="0" applyFont="1" applyFill="1" applyBorder="1" applyAlignment="1">
      <alignment vertical="center"/>
    </xf>
    <xf numFmtId="0" fontId="60" fillId="4" borderId="33" xfId="0" applyFont="1" applyFill="1" applyBorder="1" applyAlignment="1">
      <alignment vertical="center"/>
    </xf>
    <xf numFmtId="0" fontId="56" fillId="0" borderId="0" xfId="0" applyFont="1" applyAlignment="1">
      <alignment vertical="center"/>
    </xf>
    <xf numFmtId="0" fontId="56" fillId="3" borderId="3" xfId="0" applyFont="1" applyFill="1" applyBorder="1" applyAlignment="1">
      <alignment horizontal="center" vertical="center"/>
    </xf>
    <xf numFmtId="0" fontId="56" fillId="3" borderId="5" xfId="0" applyFont="1" applyFill="1" applyBorder="1" applyAlignment="1" applyProtection="1">
      <alignment horizontal="center" vertical="center"/>
      <protection locked="0"/>
    </xf>
    <xf numFmtId="0" fontId="56" fillId="3" borderId="5" xfId="0" applyFont="1" applyFill="1" applyBorder="1" applyAlignment="1">
      <alignment horizontal="center" vertical="center"/>
    </xf>
    <xf numFmtId="0" fontId="56" fillId="0" borderId="17" xfId="0" applyFont="1" applyBorder="1" applyAlignment="1">
      <alignment vertical="center"/>
    </xf>
    <xf numFmtId="0" fontId="56" fillId="0" borderId="11" xfId="0" applyFont="1" applyBorder="1" applyAlignment="1">
      <alignment vertical="center"/>
    </xf>
    <xf numFmtId="0" fontId="56" fillId="0" borderId="11" xfId="0" applyFont="1" applyBorder="1" applyAlignment="1" applyProtection="1">
      <alignment vertical="center"/>
      <protection locked="0"/>
    </xf>
    <xf numFmtId="0" fontId="56" fillId="0" borderId="11" xfId="0" quotePrefix="1" applyFont="1" applyBorder="1" applyAlignment="1" applyProtection="1">
      <alignment vertical="center"/>
      <protection locked="0"/>
    </xf>
    <xf numFmtId="0" fontId="20" fillId="4" borderId="43" xfId="0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17" fillId="3" borderId="5" xfId="0" applyFont="1" applyFill="1" applyBorder="1" applyAlignment="1">
      <alignment horizontal="center" vertical="center"/>
    </xf>
    <xf numFmtId="0" fontId="17" fillId="0" borderId="11" xfId="0" applyFont="1" applyBorder="1" applyAlignment="1">
      <alignment vertical="center"/>
    </xf>
    <xf numFmtId="0" fontId="17" fillId="0" borderId="11" xfId="0" applyFont="1" applyBorder="1" applyAlignment="1" applyProtection="1">
      <alignment vertical="center"/>
      <protection locked="0"/>
    </xf>
    <xf numFmtId="0" fontId="17" fillId="0" borderId="11" xfId="0" quotePrefix="1" applyFont="1" applyBorder="1" applyAlignment="1" applyProtection="1">
      <alignment vertical="center"/>
      <protection locked="0"/>
    </xf>
    <xf numFmtId="0" fontId="17" fillId="0" borderId="36" xfId="0" applyFont="1" applyBorder="1" applyAlignment="1" applyProtection="1">
      <alignment vertical="center"/>
      <protection locked="0"/>
    </xf>
    <xf numFmtId="1" fontId="39" fillId="0" borderId="40" xfId="0" applyNumberFormat="1" applyFont="1" applyBorder="1" applyAlignment="1" applyProtection="1">
      <alignment horizontal="center" vertical="center"/>
      <protection locked="0"/>
    </xf>
    <xf numFmtId="0" fontId="39" fillId="0" borderId="7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166" fontId="39" fillId="0" borderId="0" xfId="0" applyNumberFormat="1" applyFont="1" applyAlignment="1">
      <alignment horizontal="center" vertical="center"/>
    </xf>
    <xf numFmtId="168" fontId="39" fillId="0" borderId="0" xfId="0" applyNumberFormat="1" applyFont="1" applyAlignment="1" applyProtection="1">
      <alignment vertical="center"/>
      <protection locked="0"/>
    </xf>
    <xf numFmtId="1" fontId="39" fillId="0" borderId="0" xfId="0" applyNumberFormat="1" applyFont="1" applyAlignment="1" applyProtection="1">
      <alignment horizontal="center" vertical="center"/>
      <protection locked="0"/>
    </xf>
    <xf numFmtId="0" fontId="56" fillId="0" borderId="0" xfId="0" applyFont="1" applyAlignment="1" applyProtection="1">
      <alignment vertical="center"/>
      <protection locked="0"/>
    </xf>
    <xf numFmtId="1" fontId="39" fillId="0" borderId="36" xfId="0" applyNumberFormat="1" applyFont="1" applyBorder="1" applyAlignment="1" applyProtection="1">
      <alignment horizontal="center" vertical="center"/>
      <protection locked="0"/>
    </xf>
    <xf numFmtId="0" fontId="39" fillId="0" borderId="36" xfId="0" applyFont="1" applyBorder="1" applyAlignment="1">
      <alignment vertical="center"/>
    </xf>
    <xf numFmtId="0" fontId="56" fillId="0" borderId="36" xfId="0" applyFont="1" applyBorder="1" applyAlignment="1">
      <alignment vertical="center"/>
    </xf>
    <xf numFmtId="0" fontId="3" fillId="0" borderId="0" xfId="9"/>
    <xf numFmtId="0" fontId="11" fillId="0" borderId="0" xfId="0" quotePrefix="1" applyFont="1" applyAlignment="1">
      <alignment horizontal="left" vertical="top" wrapText="1"/>
    </xf>
    <xf numFmtId="0" fontId="31" fillId="4" borderId="22" xfId="0" applyFont="1" applyFill="1" applyBorder="1" applyAlignment="1">
      <alignment vertical="center"/>
    </xf>
    <xf numFmtId="0" fontId="31" fillId="4" borderId="23" xfId="0" applyFont="1" applyFill="1" applyBorder="1" applyAlignment="1">
      <alignment vertical="center"/>
    </xf>
    <xf numFmtId="0" fontId="31" fillId="4" borderId="24" xfId="0" applyFont="1" applyFill="1" applyBorder="1" applyAlignment="1">
      <alignment vertical="center"/>
    </xf>
    <xf numFmtId="0" fontId="31" fillId="4" borderId="4" xfId="0" applyFont="1" applyFill="1" applyBorder="1" applyAlignment="1">
      <alignment horizontal="center" vertical="center"/>
    </xf>
    <xf numFmtId="0" fontId="31" fillId="4" borderId="8" xfId="0" applyFont="1" applyFill="1" applyBorder="1" applyAlignment="1">
      <alignment horizontal="center" vertical="center"/>
    </xf>
    <xf numFmtId="0" fontId="60" fillId="4" borderId="44" xfId="0" applyFont="1" applyFill="1" applyBorder="1" applyAlignment="1">
      <alignment horizontal="center" vertical="center"/>
    </xf>
    <xf numFmtId="0" fontId="60" fillId="4" borderId="45" xfId="0" applyFont="1" applyFill="1" applyBorder="1" applyAlignment="1">
      <alignment horizontal="center" vertical="center"/>
    </xf>
    <xf numFmtId="0" fontId="39" fillId="0" borderId="19" xfId="0" applyFont="1" applyBorder="1" applyAlignment="1" applyProtection="1">
      <alignment vertical="center"/>
      <protection locked="0"/>
    </xf>
    <xf numFmtId="0" fontId="39" fillId="0" borderId="20" xfId="0" applyFont="1" applyBorder="1" applyAlignment="1">
      <alignment vertical="center"/>
    </xf>
    <xf numFmtId="0" fontId="39" fillId="0" borderId="21" xfId="0" applyFont="1" applyBorder="1" applyAlignment="1" applyProtection="1">
      <alignment vertical="center"/>
      <protection locked="0"/>
    </xf>
    <xf numFmtId="0" fontId="39" fillId="0" borderId="21" xfId="0" applyFont="1" applyBorder="1" applyAlignment="1">
      <alignment vertical="center"/>
    </xf>
    <xf numFmtId="0" fontId="31" fillId="4" borderId="30" xfId="0" applyFont="1" applyFill="1" applyBorder="1" applyAlignment="1">
      <alignment vertical="center"/>
    </xf>
    <xf numFmtId="0" fontId="31" fillId="4" borderId="32" xfId="0" applyFont="1" applyFill="1" applyBorder="1" applyAlignment="1">
      <alignment vertical="center"/>
    </xf>
    <xf numFmtId="0" fontId="31" fillId="4" borderId="29" xfId="0" applyFont="1" applyFill="1" applyBorder="1" applyAlignment="1">
      <alignment vertical="center"/>
    </xf>
    <xf numFmtId="0" fontId="31" fillId="0" borderId="13" xfId="0" applyFont="1" applyBorder="1" applyAlignment="1">
      <alignment vertical="center"/>
    </xf>
    <xf numFmtId="0" fontId="39" fillId="0" borderId="15" xfId="0" applyFont="1" applyBorder="1" applyAlignment="1">
      <alignment vertical="center"/>
    </xf>
    <xf numFmtId="0" fontId="31" fillId="0" borderId="14" xfId="0" applyFont="1" applyBorder="1" applyAlignment="1">
      <alignment vertical="center"/>
    </xf>
    <xf numFmtId="0" fontId="39" fillId="0" borderId="14" xfId="0" applyFont="1" applyBorder="1" applyAlignment="1">
      <alignment vertical="center"/>
    </xf>
    <xf numFmtId="0" fontId="56" fillId="3" borderId="1" xfId="0" applyFont="1" applyFill="1" applyBorder="1" applyAlignment="1">
      <alignment horizontal="center" vertical="center"/>
    </xf>
    <xf numFmtId="0" fontId="39" fillId="3" borderId="7" xfId="0" applyFont="1" applyFill="1" applyBorder="1" applyAlignment="1">
      <alignment horizontal="center" vertical="center"/>
    </xf>
    <xf numFmtId="0" fontId="56" fillId="3" borderId="36" xfId="0" applyFont="1" applyFill="1" applyBorder="1" applyAlignment="1">
      <alignment horizontal="center" vertical="center"/>
    </xf>
    <xf numFmtId="0" fontId="39" fillId="3" borderId="36" xfId="0" applyFont="1" applyFill="1" applyBorder="1" applyAlignment="1">
      <alignment horizontal="center" vertical="center"/>
    </xf>
    <xf numFmtId="0" fontId="39" fillId="0" borderId="17" xfId="0" applyFont="1" applyBorder="1" applyAlignment="1" applyProtection="1">
      <alignment vertical="center"/>
      <protection locked="0"/>
    </xf>
    <xf numFmtId="0" fontId="39" fillId="0" borderId="16" xfId="0" applyFont="1" applyBorder="1" applyAlignment="1">
      <alignment vertical="center"/>
    </xf>
    <xf numFmtId="0" fontId="39" fillId="0" borderId="18" xfId="0" applyFont="1" applyBorder="1" applyAlignment="1" applyProtection="1">
      <alignment vertical="center"/>
      <protection locked="0"/>
    </xf>
    <xf numFmtId="0" fontId="39" fillId="0" borderId="18" xfId="0" applyFont="1" applyBorder="1" applyAlignment="1">
      <alignment vertical="center"/>
    </xf>
    <xf numFmtId="0" fontId="19" fillId="4" borderId="30" xfId="0" applyFont="1" applyFill="1" applyBorder="1" applyAlignment="1">
      <alignment vertical="center"/>
    </xf>
    <xf numFmtId="0" fontId="19" fillId="4" borderId="32" xfId="0" applyFont="1" applyFill="1" applyBorder="1" applyAlignment="1">
      <alignment vertical="center"/>
    </xf>
    <xf numFmtId="0" fontId="19" fillId="0" borderId="13" xfId="0" applyFont="1" applyBorder="1" applyAlignment="1">
      <alignment vertical="center"/>
    </xf>
    <xf numFmtId="0" fontId="0" fillId="0" borderId="15" xfId="0" applyBorder="1" applyAlignment="1">
      <alignment vertical="center"/>
    </xf>
    <xf numFmtId="0" fontId="19" fillId="0" borderId="14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17" fillId="3" borderId="1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  <xf numFmtId="0" fontId="17" fillId="3" borderId="36" xfId="0" applyFont="1" applyFill="1" applyBorder="1" applyAlignment="1">
      <alignment horizontal="center" vertical="center"/>
    </xf>
    <xf numFmtId="0" fontId="11" fillId="3" borderId="36" xfId="0" applyFont="1" applyFill="1" applyBorder="1" applyAlignment="1">
      <alignment horizontal="center" vertical="center"/>
    </xf>
    <xf numFmtId="0" fontId="19" fillId="4" borderId="22" xfId="0" applyFont="1" applyFill="1" applyBorder="1" applyAlignment="1">
      <alignment vertical="center"/>
    </xf>
    <xf numFmtId="0" fontId="19" fillId="4" borderId="24" xfId="0" applyFont="1" applyFill="1" applyBorder="1" applyAlignment="1">
      <alignment vertical="center"/>
    </xf>
    <xf numFmtId="0" fontId="11" fillId="0" borderId="19" xfId="0" applyFont="1" applyBorder="1" applyAlignment="1" applyProtection="1">
      <alignment vertical="center"/>
      <protection locked="0"/>
    </xf>
    <xf numFmtId="0" fontId="0" fillId="0" borderId="20" xfId="0" applyBorder="1" applyAlignment="1">
      <alignment vertical="center"/>
    </xf>
    <xf numFmtId="0" fontId="11" fillId="0" borderId="21" xfId="0" applyFont="1" applyBorder="1" applyAlignment="1" applyProtection="1">
      <alignment vertical="center"/>
      <protection locked="0"/>
    </xf>
    <xf numFmtId="0" fontId="0" fillId="0" borderId="21" xfId="0" applyBorder="1" applyAlignment="1">
      <alignment vertical="center"/>
    </xf>
    <xf numFmtId="0" fontId="11" fillId="0" borderId="17" xfId="0" applyFont="1" applyBorder="1" applyAlignment="1" applyProtection="1">
      <alignment vertical="center"/>
      <protection locked="0"/>
    </xf>
    <xf numFmtId="0" fontId="0" fillId="0" borderId="16" xfId="0" applyBorder="1" applyAlignment="1">
      <alignment vertical="center"/>
    </xf>
    <xf numFmtId="0" fontId="11" fillId="0" borderId="18" xfId="0" applyFont="1" applyBorder="1" applyAlignment="1" applyProtection="1">
      <alignment vertical="center"/>
      <protection locked="0"/>
    </xf>
    <xf numFmtId="0" fontId="0" fillId="0" borderId="18" xfId="0" applyBorder="1" applyAlignment="1">
      <alignment vertical="center"/>
    </xf>
    <xf numFmtId="0" fontId="19" fillId="4" borderId="4" xfId="0" applyFont="1" applyFill="1" applyBorder="1" applyAlignment="1">
      <alignment horizontal="center" vertical="center"/>
    </xf>
    <xf numFmtId="0" fontId="19" fillId="4" borderId="8" xfId="0" applyFont="1" applyFill="1" applyBorder="1" applyAlignment="1">
      <alignment horizontal="center" vertical="center"/>
    </xf>
  </cellXfs>
  <cellStyles count="92">
    <cellStyle name="Berechnung" xfId="90" builtinId="22"/>
    <cellStyle name="Besuchter Hyperlink" xfId="2" builtinId="9" hidden="1"/>
    <cellStyle name="Besuchter Hyperlink" xfId="4" builtinId="9" hidden="1"/>
    <cellStyle name="Besuchter Hyperlink" xfId="6" builtinId="9" hidden="1"/>
    <cellStyle name="Besuchter Hyperlink" xfId="8" builtinId="9" hidden="1"/>
    <cellStyle name="Besuchter Hyperlink" xfId="10" builtinId="9" hidden="1"/>
    <cellStyle name="Besuchter Hyperlink" xfId="11" builtinId="9" hidden="1"/>
    <cellStyle name="Besuchter Hyperlink" xfId="12" builtinId="9" hidden="1"/>
    <cellStyle name="Besuchter Hyperlink" xfId="13" builtinId="9" hidden="1"/>
    <cellStyle name="Besuchter Hyperlink" xfId="14" builtinId="9" hidden="1"/>
    <cellStyle name="Besuchter Hyperlink" xfId="15" builtinId="9" hidden="1"/>
    <cellStyle name="Besuchter Hyperlink" xfId="16" builtinId="9" hidden="1"/>
    <cellStyle name="Besuchter Hyperlink" xfId="17" builtinId="9" hidden="1"/>
    <cellStyle name="Besuchter Hyperlink" xfId="18" builtinId="9" hidden="1"/>
    <cellStyle name="Besuchter Hyperlink" xfId="19" builtinId="9" hidden="1"/>
    <cellStyle name="Besuchter Hyperlink" xfId="20" builtinId="9" hidden="1"/>
    <cellStyle name="Besuchter Hyperlink" xfId="21" builtinId="9" hidden="1"/>
    <cellStyle name="Besuchter Hyperlink" xfId="22" builtinId="9" hidden="1"/>
    <cellStyle name="Besuchter Hyperlink" xfId="23" builtinId="9" hidden="1"/>
    <cellStyle name="Besuchter Hyperlink" xfId="24" builtinId="9" hidden="1"/>
    <cellStyle name="Besuchter Hyperlink" xfId="25" builtinId="9" hidden="1"/>
    <cellStyle name="Besuchter Hyperlink" xfId="26" builtinId="9" hidden="1"/>
    <cellStyle name="Besuchter Hyperlink" xfId="27" builtinId="9" hidden="1"/>
    <cellStyle name="Besuchter Hyperlink" xfId="28" builtinId="9" hidden="1"/>
    <cellStyle name="Besuchter Hyperlink" xfId="29" builtinId="9" hidden="1"/>
    <cellStyle name="Besuchter Hyperlink" xfId="30" builtinId="9" hidden="1"/>
    <cellStyle name="Besuchter Hyperlink" xfId="31" builtinId="9" hidden="1"/>
    <cellStyle name="Besuchter Hyperlink" xfId="32" builtinId="9" hidden="1"/>
    <cellStyle name="Besuchter Hyperlink" xfId="33" builtinId="9" hidden="1"/>
    <cellStyle name="Besuchter Hyperlink" xfId="34" builtinId="9" hidden="1"/>
    <cellStyle name="Besuchter Hyperlink" xfId="35" builtinId="9" hidden="1"/>
    <cellStyle name="Besuchter Hyperlink" xfId="36" builtinId="9" hidden="1"/>
    <cellStyle name="Besuchter Hyperlink" xfId="37" builtinId="9" hidden="1"/>
    <cellStyle name="Besuchter Hyperlink" xfId="38" builtinId="9" hidden="1"/>
    <cellStyle name="Besuchter Hyperlink" xfId="39" builtinId="9" hidden="1"/>
    <cellStyle name="Besuchter Hyperlink" xfId="40" builtinId="9" hidden="1"/>
    <cellStyle name="Besuchter Hyperlink" xfId="41" builtinId="9" hidden="1"/>
    <cellStyle name="Besuchter Hyperlink" xfId="42" builtinId="9" hidden="1"/>
    <cellStyle name="Besuchter Hyperlink" xfId="43" builtinId="9" hidden="1"/>
    <cellStyle name="Besuchter Hyperlink" xfId="44" builtinId="9" hidden="1"/>
    <cellStyle name="Besuchter Hyperlink" xfId="45" builtinId="9" hidden="1"/>
    <cellStyle name="Besuchter Hyperlink" xfId="46" builtinId="9" hidden="1"/>
    <cellStyle name="Besuchter Hyperlink" xfId="47" builtinId="9" hidden="1"/>
    <cellStyle name="Besuchter Hyperlink" xfId="48" builtinId="9" hidden="1"/>
    <cellStyle name="Besuchter Hyperlink" xfId="49" builtinId="9" hidden="1"/>
    <cellStyle name="Besuchter Hyperlink" xfId="50" builtinId="9" hidden="1"/>
    <cellStyle name="Besuchter Hyperlink" xfId="51" builtinId="9" hidden="1"/>
    <cellStyle name="Besuchter Hyperlink" xfId="52" builtinId="9" hidden="1"/>
    <cellStyle name="Besuchter Hyperlink" xfId="53" builtinId="9" hidden="1"/>
    <cellStyle name="Besuchter Hyperlink" xfId="54" builtinId="9" hidden="1"/>
    <cellStyle name="Besuchter Hyperlink" xfId="55" builtinId="9" hidden="1"/>
    <cellStyle name="Besuchter Hyperlink" xfId="56" builtinId="9" hidden="1"/>
    <cellStyle name="Besuchter Hyperlink" xfId="57" builtinId="9" hidden="1"/>
    <cellStyle name="Besuchter Hyperlink" xfId="58" builtinId="9" hidden="1"/>
    <cellStyle name="Besuchter Hyperlink" xfId="59" builtinId="9" hidden="1"/>
    <cellStyle name="Besuchter Hyperlink" xfId="60" builtinId="9" hidden="1"/>
    <cellStyle name="Besuchter Hyperlink" xfId="61" builtinId="9" hidden="1"/>
    <cellStyle name="Besuchter Hyperlink" xfId="62" builtinId="9" hidden="1"/>
    <cellStyle name="Besuchter Hyperlink" xfId="63" builtinId="9" hidden="1"/>
    <cellStyle name="Besuchter Hyperlink" xfId="64" builtinId="9" hidden="1"/>
    <cellStyle name="Besuchter Hyperlink" xfId="65" builtinId="9" hidden="1"/>
    <cellStyle name="Besuchter Hyperlink" xfId="66" builtinId="9" hidden="1"/>
    <cellStyle name="Besuchter Hyperlink" xfId="67" builtinId="9" hidden="1"/>
    <cellStyle name="Besuchter Hyperlink" xfId="68" builtinId="9" hidden="1"/>
    <cellStyle name="Besuchter Hyperlink" xfId="69" builtinId="9" hidden="1"/>
    <cellStyle name="Besuchter Hyperlink" xfId="70" builtinId="9" hidden="1"/>
    <cellStyle name="Besuchter Hyperlink" xfId="71" builtinId="9" hidden="1"/>
    <cellStyle name="Besuchter Hyperlink" xfId="72" builtinId="9" hidden="1"/>
    <cellStyle name="Besuchter Hyperlink" xfId="73" builtinId="9" hidden="1"/>
    <cellStyle name="Besuchter Hyperlink" xfId="74" builtinId="9" hidden="1"/>
    <cellStyle name="Besuchter Hyperlink" xfId="75" builtinId="9" hidden="1"/>
    <cellStyle name="Besuchter Hyperlink" xfId="76" builtinId="9" hidden="1"/>
    <cellStyle name="Besuchter Hyperlink" xfId="77" builtinId="9" hidden="1"/>
    <cellStyle name="Besuchter Hyperlink" xfId="78" builtinId="9" hidden="1"/>
    <cellStyle name="Besuchter Hyperlink" xfId="79" builtinId="9" hidden="1"/>
    <cellStyle name="Besuchter Hyperlink" xfId="80" builtinId="9" hidden="1"/>
    <cellStyle name="Besuchter Hyperlink" xfId="81" builtinId="9" hidden="1"/>
    <cellStyle name="Besuchter Hyperlink" xfId="82" builtinId="9" hidden="1"/>
    <cellStyle name="Besuchter Hyperlink" xfId="83" builtinId="9" hidden="1"/>
    <cellStyle name="Besuchter Hyperlink" xfId="84" builtinId="9" hidden="1"/>
    <cellStyle name="Besuchter Hyperlink" xfId="85" builtinId="9" hidden="1"/>
    <cellStyle name="Besuchter Hyperlink" xfId="86" builtinId="9" hidden="1"/>
    <cellStyle name="Eingabe" xfId="87" builtinId="20"/>
    <cellStyle name="Erklärender Text" xfId="91" builtinId="53"/>
    <cellStyle name="Link" xfId="1" builtinId="8" hidden="1"/>
    <cellStyle name="Link" xfId="3" builtinId="8" hidden="1"/>
    <cellStyle name="Link" xfId="5" builtinId="8" hidden="1"/>
    <cellStyle name="Link" xfId="7" builtinId="8" hidden="1"/>
    <cellStyle name="Link" xfId="9" builtinId="8"/>
    <cellStyle name="Standard" xfId="0" builtinId="0" customBuiltin="1"/>
    <cellStyle name="Überschrift 1" xfId="89" builtinId="16"/>
    <cellStyle name="Überschrift 3" xfId="88" builtinId="18"/>
  </cellStyles>
  <dxfs count="69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0"/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0"/>
    </dxf>
    <dxf>
      <font>
        <strike val="0"/>
        <outline val="0"/>
        <shadow val="0"/>
        <u val="none"/>
        <vertAlign val="baseline"/>
        <name val="Calibri"/>
        <scheme val="minor"/>
      </font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alignment horizontal="left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  <dxf>
      <font>
        <strike val="0"/>
        <outline val="0"/>
        <shadow val="0"/>
        <u val="none"/>
        <vertAlign val="baseline"/>
        <name val="Calibri"/>
        <scheme val="minor"/>
      </font>
    </dxf>
  </dxfs>
  <tableStyles count="0" defaultTableStyle="TableStyleMedium9" defaultPivotStyle="PivotStyleMedium4"/>
  <colors>
    <mruColors>
      <color rgb="FFC6EFCE"/>
      <color rgb="FFFFC7CE"/>
      <color rgb="FFFFEB9C"/>
      <color rgb="FFFFFF99"/>
      <color rgb="FFF2F8B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C292ED4-A3FB-4C20-BDFF-6CE6900F6734}" name="tabDict" displayName="tabDict" ref="A1:C87" totalsRowShown="0" headerRowDxfId="68" dataDxfId="67">
  <autoFilter ref="A1:C87" xr:uid="{5C292ED4-A3FB-4C20-BDFF-6CE6900F6734}"/>
  <tableColumns count="3">
    <tableColumn id="1" xr3:uid="{910CA824-B8C8-4AB4-98F5-1836C65524C1}" name="ID" dataDxfId="66"/>
    <tableColumn id="2" xr3:uid="{AF8799D4-F194-41EB-84EC-532968BCE37C}" name="de-DE" dataDxfId="65"/>
    <tableColumn id="3" xr3:uid="{87EE2489-39F2-4D41-AD0B-72B85B86CBE4}" name="en-UK" dataDxfId="64"/>
  </tableColumns>
  <tableStyleInfo name="TableStyleDark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640C1DA-95A0-49FF-915C-FED4BBBB49C1}" name="tabLang" displayName="tabLang" ref="G1:H3" totalsRowShown="0" headerRowDxfId="63" dataDxfId="62" dataCellStyle="Erklärender Text">
  <autoFilter ref="G1:H3" xr:uid="{6640C1DA-95A0-49FF-915C-FED4BBBB49C1}"/>
  <tableColumns count="2">
    <tableColumn id="1" xr3:uid="{8C7B5B48-5AEA-4D4E-ABE7-15CE84E32265}" name="ID" dataDxfId="61" dataCellStyle="Erklärender Text"/>
    <tableColumn id="2" xr3:uid="{A60B24A2-2A68-47BE-AB4B-70D9077BDE3E}" name="Lang" dataDxfId="60" dataCellStyle="Erklärender Text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z-wiki.uni-potsdam.de/x/toZJC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mailto:arbeitszeit@uni-potsdam.de" TargetMode="Externa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0" tint="-0.14999847407452621"/>
  </sheetPr>
  <dimension ref="A1:N43"/>
  <sheetViews>
    <sheetView showGridLines="0" zoomScaleNormal="100" workbookViewId="0">
      <selection activeCell="E17" sqref="E17"/>
    </sheetView>
  </sheetViews>
  <sheetFormatPr baseColWidth="10" defaultColWidth="10.796875" defaultRowHeight="14" x14ac:dyDescent="0.2"/>
  <cols>
    <col min="1" max="1" width="25.796875" style="7" customWidth="1"/>
    <col min="2" max="2" width="9.59765625" style="7" customWidth="1"/>
    <col min="3" max="3" width="20.3984375" style="7" customWidth="1"/>
    <col min="4" max="4" width="8" style="7" customWidth="1"/>
    <col min="5" max="5" width="36.796875" style="7" customWidth="1"/>
    <col min="6" max="6" width="18.19921875" style="7" customWidth="1"/>
    <col min="7" max="7" width="31.19921875" style="7" customWidth="1"/>
    <col min="8" max="8" width="22.19921875" style="7" customWidth="1"/>
    <col min="9" max="9" width="10.796875" style="7"/>
    <col min="10" max="10" width="4.19921875" style="7" customWidth="1"/>
    <col min="11" max="16384" width="10.796875" style="7"/>
  </cols>
  <sheetData>
    <row r="1" spans="1:8" s="2" customFormat="1" ht="18" customHeight="1" thickBot="1" x14ac:dyDescent="0.25">
      <c r="A1" s="91" t="str" cm="1">
        <f t="array" ref="A1">INDEX(tabDict[],MATCH(1,tabDict[ID],0),selLangID+1)</f>
        <v>Zeiterfassungsbogen</v>
      </c>
      <c r="E1" s="68">
        <v>2025</v>
      </c>
      <c r="F1" s="42" t="str" cm="1">
        <f t="array" ref="F1">INDEX(tabDict[],MATCH(25,tabDict[ID],0),selLangID+1)</f>
        <v>Stand:</v>
      </c>
      <c r="G1" s="67">
        <f>Referenzen!B4</f>
        <v>45720</v>
      </c>
      <c r="H1" s="3"/>
    </row>
    <row r="2" spans="1:8" ht="17" thickTop="1" x14ac:dyDescent="0.2">
      <c r="A2" s="4"/>
      <c r="B2" s="5"/>
      <c r="C2" s="6"/>
      <c r="D2" s="101" t="s">
        <v>187</v>
      </c>
      <c r="E2" s="105" t="s">
        <v>102</v>
      </c>
      <c r="G2" s="8"/>
    </row>
    <row r="3" spans="1:8" ht="16" x14ac:dyDescent="0.2">
      <c r="A3" s="6"/>
      <c r="B3" s="5"/>
      <c r="C3" s="6"/>
      <c r="E3" s="6"/>
      <c r="G3" s="8"/>
    </row>
    <row r="4" spans="1:8" ht="16" x14ac:dyDescent="0.2">
      <c r="A4" s="57" t="str" cm="1">
        <f t="array" ref="A4">INDEX(tabDict[],MATCH(2,tabDict[ID],0),selLangID+1)</f>
        <v>Name:</v>
      </c>
      <c r="B4" s="9"/>
      <c r="C4" s="65" t="str" cm="1">
        <f t="array" ref="C4">INDEX(tabDict[],MATCH(3,tabDict[ID],0),selLangID+1)</f>
        <v>Struktureinheit:</v>
      </c>
      <c r="E4" s="65" t="str" cm="1">
        <f t="array" ref="E4">INDEX(tabDict[],MATCH(4,tabDict[ID],0),selLangID+1)</f>
        <v>Übertrag aus dem Vorjahr in min:</v>
      </c>
      <c r="G4" s="10" t="str" cm="1">
        <f t="array" ref="G4">INDEX(tabDict[],MATCH(12,tabDict[ID],0),selLangID+1)</f>
        <v>Aktuelles Jahr</v>
      </c>
      <c r="H4" s="8"/>
    </row>
    <row r="5" spans="1:8" ht="16" x14ac:dyDescent="0.2">
      <c r="A5" s="64" t="s">
        <v>93</v>
      </c>
      <c r="B5" s="11"/>
      <c r="C5" s="58" t="s">
        <v>94</v>
      </c>
      <c r="D5" s="12"/>
      <c r="E5" s="58"/>
      <c r="G5" s="13">
        <f>DATE(E1,1,1)</f>
        <v>45658</v>
      </c>
      <c r="H5" s="8"/>
    </row>
    <row r="6" spans="1:8" ht="16" x14ac:dyDescent="0.2">
      <c r="A6" s="6"/>
      <c r="B6" s="5"/>
      <c r="C6" s="6"/>
      <c r="E6" s="6"/>
      <c r="G6" s="10">
        <f>DATE(E1,MONTH(G5)+1,DAY(G5))</f>
        <v>45689</v>
      </c>
      <c r="H6" s="8"/>
    </row>
    <row r="7" spans="1:8" ht="16" x14ac:dyDescent="0.2">
      <c r="A7" s="14"/>
      <c r="B7" s="5"/>
      <c r="C7" s="6"/>
      <c r="E7" s="6"/>
      <c r="G7" s="10">
        <f>DATE(E1,MONTH(G6)+1,DAY(G6))</f>
        <v>45717</v>
      </c>
      <c r="H7" s="8"/>
    </row>
    <row r="8" spans="1:8" ht="16" x14ac:dyDescent="0.2">
      <c r="A8" s="57" t="str" cm="1">
        <f t="array" ref="A8">INDEX(tabDict[],MATCH(5,tabDict[ID],0),selLangID+1)</f>
        <v>Arbeitszeit anpassen:</v>
      </c>
      <c r="B8" s="59" t="s">
        <v>4</v>
      </c>
      <c r="C8" s="6"/>
      <c r="E8" s="65" t="str" cm="1">
        <f t="array" ref="E8">INDEX(tabDict[],MATCH(113,tabDict[ID],0),selLangID+1)</f>
        <v>Anteil Qualifizierungszeit in %:</v>
      </c>
      <c r="G8" s="10">
        <f>DATE(E1,MONTH(G7)+1,DAY(G7))</f>
        <v>45748</v>
      </c>
      <c r="H8" s="8"/>
    </row>
    <row r="9" spans="1:8" ht="16" x14ac:dyDescent="0.2">
      <c r="A9" s="60" t="str" cm="1">
        <f t="array" ref="A9">INDEX(tabDict[],MATCH(6,tabDict[ID],0),selLangID+1)</f>
        <v>- Montag:</v>
      </c>
      <c r="B9" s="61">
        <v>480</v>
      </c>
      <c r="C9" s="6"/>
      <c r="E9" s="58">
        <v>40</v>
      </c>
      <c r="G9" s="10">
        <f>DATE(E1,MONTH(G8)+1,DAY(G8))</f>
        <v>45778</v>
      </c>
      <c r="H9" s="8"/>
    </row>
    <row r="10" spans="1:8" ht="16" x14ac:dyDescent="0.2">
      <c r="A10" s="60" t="str" cm="1">
        <f t="array" ref="A10">INDEX(tabDict[],MATCH(7,tabDict[ID],0),selLangID+1)</f>
        <v>- Dienstag:</v>
      </c>
      <c r="B10" s="61">
        <v>480</v>
      </c>
      <c r="C10" s="6"/>
      <c r="E10" s="65" t="s">
        <v>217</v>
      </c>
      <c r="G10" s="10">
        <f>DATE(E1,MONTH(G9)+1,DAY(G9))</f>
        <v>45809</v>
      </c>
      <c r="H10" s="8"/>
    </row>
    <row r="11" spans="1:8" ht="16" x14ac:dyDescent="0.2">
      <c r="A11" s="60" t="str" cm="1">
        <f t="array" ref="A11">INDEX(tabDict[],MATCH(8,tabDict[ID],0),selLangID+1)</f>
        <v>- Mittwoch:</v>
      </c>
      <c r="B11" s="61">
        <v>480</v>
      </c>
      <c r="C11" s="6"/>
      <c r="E11" s="58"/>
      <c r="G11" s="10">
        <f>DATE(E1,MONTH(G10)+1,DAY(G10))</f>
        <v>45839</v>
      </c>
      <c r="H11" s="8"/>
    </row>
    <row r="12" spans="1:8" ht="16" x14ac:dyDescent="0.2">
      <c r="A12" s="60" t="str" cm="1">
        <f t="array" ref="A12">INDEX(tabDict[],MATCH(9,tabDict[ID],0),selLangID+1)</f>
        <v>- Donnerstag:</v>
      </c>
      <c r="B12" s="61">
        <v>480</v>
      </c>
      <c r="C12" s="6"/>
      <c r="E12" s="6"/>
      <c r="G12" s="10">
        <f>DATE(E1,MONTH(G11)+1,DAY(G11))</f>
        <v>45870</v>
      </c>
      <c r="H12" s="8"/>
    </row>
    <row r="13" spans="1:8" ht="16" x14ac:dyDescent="0.2">
      <c r="A13" s="60" t="str" cm="1">
        <f t="array" ref="A13">INDEX(tabDict[],MATCH(10,tabDict[ID],0),selLangID+1)</f>
        <v>- Freitag:</v>
      </c>
      <c r="B13" s="61">
        <v>480</v>
      </c>
      <c r="C13" s="6"/>
      <c r="E13" s="6"/>
      <c r="G13" s="10">
        <f>DATE(E1,MONTH(G12)+1,DAY(G12))</f>
        <v>45901</v>
      </c>
      <c r="H13" s="8"/>
    </row>
    <row r="14" spans="1:8" ht="16" x14ac:dyDescent="0.2">
      <c r="A14" s="62" t="str" cm="1">
        <f t="array" ref="A14">INDEX(tabDict[],MATCH(11,tabDict[ID],0),selLangID+1)</f>
        <v>- Samstag:</v>
      </c>
      <c r="B14" s="63">
        <v>0</v>
      </c>
      <c r="C14" s="6"/>
      <c r="E14" s="6"/>
      <c r="G14" s="10">
        <f>DATE(E1,MONTH(G13)+1,DAY(G13))</f>
        <v>45931</v>
      </c>
      <c r="H14" s="8"/>
    </row>
    <row r="15" spans="1:8" ht="16" x14ac:dyDescent="0.2">
      <c r="A15" s="6"/>
      <c r="B15" s="5"/>
      <c r="C15" s="6"/>
      <c r="E15" s="6"/>
      <c r="G15" s="10">
        <f>DATE(E1,MONTH(G14)+1,DAY(G14))</f>
        <v>45962</v>
      </c>
      <c r="H15" s="8"/>
    </row>
    <row r="16" spans="1:8" ht="16" x14ac:dyDescent="0.2">
      <c r="G16" s="10">
        <f>DATE(E1,MONTH(G15)+1,DAY(G15))</f>
        <v>45992</v>
      </c>
      <c r="H16" s="8"/>
    </row>
    <row r="17" spans="1:14" ht="17" thickBot="1" x14ac:dyDescent="0.25">
      <c r="A17" s="90" t="str" cm="1">
        <f t="array" ref="A17">INDEX(tabDict[],MATCH(26,tabDict[ID],0),selLangID+1)</f>
        <v>Bemerkungen</v>
      </c>
      <c r="B17" s="5"/>
      <c r="C17" s="6"/>
      <c r="E17" s="6"/>
      <c r="G17" s="8"/>
      <c r="H17" s="8"/>
    </row>
    <row r="18" spans="1:14" ht="16" x14ac:dyDescent="0.2">
      <c r="A18" s="15" t="str" cm="1">
        <f t="array" ref="A18">INDEX(tabDict[],MATCH(27,tabDict[ID],0),selLangID+1)</f>
        <v>- Stunden und Minuten werden durch einen Doppelpunkt getrennt, zum Beispiel 12:30</v>
      </c>
      <c r="B18" s="129"/>
      <c r="C18" s="6"/>
      <c r="E18" s="6"/>
      <c r="G18" s="8"/>
      <c r="H18" s="8"/>
    </row>
    <row r="19" spans="1:14" ht="54.75" customHeight="1" x14ac:dyDescent="0.2">
      <c r="A19" s="236" t="str" cm="1">
        <f t="array" ref="A19">INDEX(tabDict[],MATCH(28,tabDict[ID],0),selLangID+1)</f>
        <v>- Gleittage werden durch Stunden:Minuten in Beginn und Ende erfasst,  zum Beispiel Gleittag mit 8h (480 Min.):
Beginn = 8:00
Ende = 8:00</v>
      </c>
      <c r="B19" s="236"/>
      <c r="C19" s="236"/>
      <c r="D19" s="236"/>
      <c r="E19" s="236"/>
      <c r="G19" s="94" t="s">
        <v>11</v>
      </c>
      <c r="H19" s="95" t="s">
        <v>12</v>
      </c>
    </row>
    <row r="20" spans="1:14" ht="15" x14ac:dyDescent="0.2">
      <c r="A20" s="69"/>
      <c r="B20" s="70"/>
      <c r="C20" s="71"/>
      <c r="D20" s="72"/>
      <c r="E20" s="73"/>
      <c r="G20" s="96">
        <f>DATE(E1,1,1)</f>
        <v>45658</v>
      </c>
      <c r="H20" s="94" t="str" cm="1">
        <f t="array" ref="H20">INDEX(tabDict[],MATCH(13,tabDict[ID],0),selLangID+1)</f>
        <v>Neujahrstag</v>
      </c>
    </row>
    <row r="21" spans="1:14" ht="16" thickBot="1" x14ac:dyDescent="0.25">
      <c r="A21" s="90" t="str" cm="1">
        <f t="array" ref="A21">INDEX(tabDict[],MATCH(29,tabDict[ID],0),selLangID+1)</f>
        <v>Ruhepausenregelung</v>
      </c>
      <c r="B21" s="5"/>
      <c r="C21" s="6"/>
      <c r="E21" s="74"/>
      <c r="G21" s="97">
        <f>G39-2</f>
        <v>45765</v>
      </c>
      <c r="H21" s="98" t="str" cm="1">
        <f t="array" ref="H21">INDEX(tabDict[],MATCH(14,tabDict[ID],0),selLangID+1)</f>
        <v>Karfreitag</v>
      </c>
    </row>
    <row r="22" spans="1:14" ht="15" x14ac:dyDescent="0.2">
      <c r="A22" s="75" t="str" cm="1">
        <f t="array" ref="A22">INDEX(tabDict[],MATCH(30,tabDict[ID],0),selLangID+1)</f>
        <v>Arbeitszeitgesetz /ArbZG</v>
      </c>
      <c r="B22" s="5"/>
      <c r="C22" s="6"/>
      <c r="E22" s="74"/>
      <c r="G22" s="97">
        <f>G39</f>
        <v>45767</v>
      </c>
      <c r="H22" s="98" t="str" cm="1">
        <f t="array" ref="H22">INDEX(tabDict[],MATCH(15,tabDict[ID],0),selLangID+1)</f>
        <v>Ostersonntag</v>
      </c>
    </row>
    <row r="23" spans="1:14" ht="15" x14ac:dyDescent="0.2">
      <c r="A23" s="76" t="str" cm="1">
        <f t="array" ref="A23">INDEX(tabDict[],MATCH(31,tabDict[ID],0),selLangID+1)</f>
        <v>Ausfertigungsdatum: 06.06.1994</v>
      </c>
      <c r="B23" s="5"/>
      <c r="C23" s="6"/>
      <c r="E23" s="74"/>
      <c r="G23" s="97">
        <f>G39+1</f>
        <v>45768</v>
      </c>
      <c r="H23" s="98" t="str" cm="1">
        <f t="array" ref="H23">INDEX(tabDict[],MATCH(16,tabDict[ID],0),selLangID+1)</f>
        <v>Ostermontag</v>
      </c>
    </row>
    <row r="24" spans="1:14" ht="15" x14ac:dyDescent="0.2">
      <c r="A24" s="75" t="str" cm="1">
        <f t="array" ref="A24">INDEX(tabDict[],MATCH(32,tabDict[ID],0),selLangID+1)</f>
        <v>Zuletzt geändert durch Art. 6 G v. 22.12.2020 I 3334</v>
      </c>
      <c r="B24" s="5"/>
      <c r="C24" s="6"/>
      <c r="E24" s="74"/>
      <c r="G24" s="96">
        <f>DATE(E1,5,1)</f>
        <v>45778</v>
      </c>
      <c r="H24" s="94" t="str" cm="1">
        <f t="array" ref="H24">INDEX(tabDict[],MATCH(17,tabDict[ID],0),selLangID+1)</f>
        <v>Tag der Arbeit</v>
      </c>
    </row>
    <row r="25" spans="1:14" ht="15" x14ac:dyDescent="0.2">
      <c r="A25" s="77" t="str" cm="1">
        <f t="array" ref="A25">INDEX(tabDict[],MATCH(33,tabDict[ID],0),selLangID+1)</f>
        <v>Erster Abschnitt</v>
      </c>
      <c r="B25" s="5"/>
      <c r="C25" s="6"/>
      <c r="E25" s="74"/>
      <c r="G25" s="97">
        <f>G39+39</f>
        <v>45806</v>
      </c>
      <c r="H25" s="98" t="str" cm="1">
        <f t="array" ref="H25">INDEX(tabDict[],MATCH(18,tabDict[ID],0),selLangID+1)</f>
        <v>Christi Himmelfahrt</v>
      </c>
    </row>
    <row r="26" spans="1:14" ht="15" x14ac:dyDescent="0.2">
      <c r="A26" s="75" t="str" cm="1">
        <f t="array" ref="A26">INDEX(tabDict[],MATCH(34,tabDict[ID],0),selLangID+1)</f>
        <v>Allgemeine Vorschriften</v>
      </c>
      <c r="B26" s="5"/>
      <c r="C26" s="6"/>
      <c r="E26" s="74"/>
      <c r="G26" s="97">
        <f>G39+49</f>
        <v>45816</v>
      </c>
      <c r="H26" s="98" t="str" cm="1">
        <f t="array" ref="H26">INDEX(tabDict[],MATCH(19,tabDict[ID],0),selLangID+1)</f>
        <v>Pfingstsonntag</v>
      </c>
    </row>
    <row r="27" spans="1:14" ht="15" x14ac:dyDescent="0.2">
      <c r="A27" s="78" t="s">
        <v>29</v>
      </c>
      <c r="B27" s="5"/>
      <c r="C27" s="6"/>
      <c r="E27" s="74"/>
      <c r="G27" s="97">
        <f>G39+50</f>
        <v>45817</v>
      </c>
      <c r="H27" s="98" t="str" cm="1">
        <f t="array" ref="H27">INDEX(tabDict[],MATCH(20,tabDict[ID],0),selLangID+1)</f>
        <v>Pfingstmontag</v>
      </c>
    </row>
    <row r="28" spans="1:14" ht="30" x14ac:dyDescent="0.2">
      <c r="A28" s="78" t="str" cm="1">
        <f t="array" ref="A28">INDEX(tabDict[],MATCH(36,tabDict[ID],0),selLangID+1)</f>
        <v>§ 4 - Ruhepausen</v>
      </c>
      <c r="B28" s="5"/>
      <c r="C28" s="6"/>
      <c r="E28" s="74"/>
      <c r="G28" s="96">
        <f>DATE(E1,10,3)</f>
        <v>45933</v>
      </c>
      <c r="H28" s="94" t="str" cm="1">
        <f t="array" ref="H28">INDEX(tabDict[],MATCH(21,tabDict[ID],0),selLangID+1)</f>
        <v>Tag der Deutschen Einheit</v>
      </c>
    </row>
    <row r="29" spans="1:14" ht="15" x14ac:dyDescent="0.2">
      <c r="A29" s="78"/>
      <c r="B29" s="5"/>
      <c r="C29" s="6"/>
      <c r="E29" s="74"/>
      <c r="G29" s="96">
        <f>DATE(E1,10,31)</f>
        <v>45961</v>
      </c>
      <c r="H29" s="94" t="str" cm="1">
        <f t="array" ref="H29">INDEX(tabDict[],MATCH(22,tabDict[ID],0),selLangID+1)</f>
        <v>Reformationstag</v>
      </c>
    </row>
    <row r="30" spans="1:14" ht="15" x14ac:dyDescent="0.2">
      <c r="A30" s="78"/>
      <c r="B30" s="5"/>
      <c r="C30" s="6"/>
      <c r="E30" s="74"/>
      <c r="G30" s="96">
        <f>DATE(E1,12,25)</f>
        <v>46016</v>
      </c>
      <c r="H30" s="94" t="str" cm="1">
        <f t="array" ref="H30">INDEX(tabDict[],MATCH(23,tabDict[ID],0),selLangID+1)</f>
        <v>1. Weihnachtsfeiertag</v>
      </c>
      <c r="N30" s="102"/>
    </row>
    <row r="31" spans="1:14" ht="15" x14ac:dyDescent="0.2">
      <c r="A31" s="79"/>
      <c r="B31" s="5"/>
      <c r="C31" s="6"/>
      <c r="E31" s="74"/>
      <c r="G31" s="96">
        <f>DATE(E1,12,26)</f>
        <v>46017</v>
      </c>
      <c r="H31" s="94" t="str" cm="1">
        <f t="array" ref="H31">INDEX(tabDict[],MATCH(24,tabDict[ID],0),selLangID+1)</f>
        <v>2. Weihnachtsfeiertag</v>
      </c>
    </row>
    <row r="32" spans="1:14" x14ac:dyDescent="0.2">
      <c r="A32" s="80" t="str" cm="1">
        <f t="array" ref="A32">INDEX(tabDict[],MATCH(37,tabDict[ID],0),selLangID+1)</f>
        <v>Arbeitszeit (az)</v>
      </c>
      <c r="B32" s="81" t="s">
        <v>81</v>
      </c>
      <c r="C32" s="82" t="str" cm="1">
        <f t="array" ref="C32">INDEX(tabDict[],MATCH(38,tabDict[ID],0),selLangID+1)</f>
        <v>Anwesenheitszeit (aw)</v>
      </c>
      <c r="D32" s="83" t="s">
        <v>34</v>
      </c>
      <c r="E32" s="84"/>
      <c r="G32" s="99"/>
      <c r="H32" s="99"/>
    </row>
    <row r="33" spans="1:8" x14ac:dyDescent="0.2">
      <c r="A33" s="85" t="s">
        <v>142</v>
      </c>
      <c r="B33" s="83">
        <v>0</v>
      </c>
      <c r="C33" s="15" t="s">
        <v>85</v>
      </c>
      <c r="D33" s="83">
        <v>360</v>
      </c>
      <c r="E33" s="84">
        <f>D33+B33</f>
        <v>360</v>
      </c>
      <c r="G33" s="104" t="str" cm="1">
        <f t="array" ref="G33">INDEX(tabDict[],MATCH(47,tabDict[ID],0),selLangID+1)</f>
        <v>Oster Formel</v>
      </c>
      <c r="H33" s="99"/>
    </row>
    <row r="34" spans="1:8" x14ac:dyDescent="0.2">
      <c r="A34" s="85" t="s">
        <v>143</v>
      </c>
      <c r="B34" s="83">
        <v>30</v>
      </c>
      <c r="C34" s="15" t="s">
        <v>86</v>
      </c>
      <c r="D34" s="83">
        <v>540</v>
      </c>
      <c r="E34" s="84">
        <f t="shared" ref="E34:E36" si="0">D34+B34</f>
        <v>570</v>
      </c>
      <c r="G34" s="99">
        <f>INT(E1/100)</f>
        <v>20</v>
      </c>
      <c r="H34" s="99"/>
    </row>
    <row r="35" spans="1:8" x14ac:dyDescent="0.2">
      <c r="A35" s="85" t="s">
        <v>144</v>
      </c>
      <c r="B35" s="83">
        <v>45</v>
      </c>
      <c r="C35" s="15" t="s">
        <v>87</v>
      </c>
      <c r="D35" s="83">
        <v>1000</v>
      </c>
      <c r="E35" s="84">
        <f t="shared" si="0"/>
        <v>1045</v>
      </c>
      <c r="G35" s="99">
        <f>MOD(19*MOD(E1,19)+G34-INT(G34/4)-INT((G34-INT((G34+8)/25)+1)/3)+15,30)</f>
        <v>23</v>
      </c>
      <c r="H35" s="99"/>
    </row>
    <row r="36" spans="1:8" x14ac:dyDescent="0.2">
      <c r="A36" s="86" t="s">
        <v>145</v>
      </c>
      <c r="B36" s="87">
        <v>0</v>
      </c>
      <c r="C36" s="88" t="str" cm="1">
        <f t="array" ref="C36">INDEX(tabDict[],MATCH(45,tabDict[ID],0),selLangID+1)</f>
        <v>nicht zulässig</v>
      </c>
      <c r="D36" s="87">
        <v>3600</v>
      </c>
      <c r="E36" s="89">
        <f t="shared" si="0"/>
        <v>3600</v>
      </c>
      <c r="G36" s="99">
        <f>MOD(32+2*MOD(G34,4)+2*INT(MOD(E1,100)/4)-G35-MOD(MOD(E1,100),4),7)</f>
        <v>6</v>
      </c>
      <c r="H36" s="99"/>
    </row>
    <row r="37" spans="1:8" x14ac:dyDescent="0.2">
      <c r="A37" s="6"/>
      <c r="B37" s="5"/>
      <c r="C37" s="6"/>
      <c r="E37" s="6"/>
      <c r="G37" s="99">
        <f>G35+G36-7*INT((MOD(E1,19)+11*G35+22*G36)/451)+22</f>
        <v>51</v>
      </c>
      <c r="H37" s="99"/>
    </row>
    <row r="38" spans="1:8" ht="16" thickBot="1" x14ac:dyDescent="0.25">
      <c r="A38" s="90" t="str" cm="1">
        <f t="array" ref="A38">INDEX(tabDict[],MATCH(43,tabDict[ID],0),selLangID+1)</f>
        <v>Hinweise</v>
      </c>
      <c r="B38" s="5"/>
      <c r="C38" s="6"/>
      <c r="E38" s="6"/>
      <c r="G38" s="99"/>
      <c r="H38" s="99"/>
    </row>
    <row r="39" spans="1:8" x14ac:dyDescent="0.2">
      <c r="A39" s="44" t="str" cm="1">
        <f t="array" ref="A39">INDEX(tabDict[],MATCH(44,tabDict[ID],0),selLangID+1)</f>
        <v>Arbeiten an der UP - Arbeitszeit und Nebentätigkeit</v>
      </c>
      <c r="B39" s="5"/>
      <c r="C39" s="6"/>
      <c r="E39" s="6"/>
      <c r="G39" s="100">
        <f>DATE(E1,IF(G37 &gt; 31,4,3),IF(G37-31 &lt; 1,G37,G37-31))</f>
        <v>45767</v>
      </c>
      <c r="H39" s="99"/>
    </row>
    <row r="40" spans="1:8" x14ac:dyDescent="0.2">
      <c r="A40" s="44"/>
      <c r="B40" s="5"/>
      <c r="C40" s="6"/>
      <c r="E40" s="6"/>
      <c r="G40" s="99"/>
      <c r="H40" s="99"/>
    </row>
    <row r="41" spans="1:8" x14ac:dyDescent="0.2">
      <c r="G41" s="99"/>
      <c r="H41" s="99"/>
    </row>
    <row r="42" spans="1:8" x14ac:dyDescent="0.2">
      <c r="G42" s="99" t="str" cm="1">
        <f t="array" ref="G42">INDEX(tabDict[],MATCH(46,tabDict[ID],0),selLangID+1)</f>
        <v>Schaltjahr:</v>
      </c>
      <c r="H42" s="99">
        <f>IF(YEAR(G5)=YEAR(G5+365),1,0)</f>
        <v>0</v>
      </c>
    </row>
    <row r="43" spans="1:8" x14ac:dyDescent="0.2">
      <c r="G43" s="99" t="s">
        <v>219</v>
      </c>
      <c r="H43" s="99">
        <v>1</v>
      </c>
    </row>
  </sheetData>
  <mergeCells count="1">
    <mergeCell ref="A19:E19"/>
  </mergeCells>
  <phoneticPr fontId="4" type="noConversion"/>
  <hyperlinks>
    <hyperlink ref="A39" r:id="rId1" display="Arbeiten an der UP - Arbeitszeit und Nebentätigkeit" xr:uid="{00000000-0004-0000-0000-000000000000}"/>
  </hyperlinks>
  <pageMargins left="0.75" right="0.75" top="1" bottom="1" header="0.5" footer="0.5"/>
  <pageSetup orientation="portrait" horizontalDpi="4294967292" verticalDpi="4294967292"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7A2D2FE7-7011-440D-82CA-0017E22D6620}">
          <x14:formula1>
            <xm:f>lang!$H$2:$H$3</xm:f>
          </x14:formula1>
          <xm:sqref>E2</xm:sqref>
        </x14:dataValidation>
      </x14:dataValidations>
    </ex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BD548-C2C6-4F0F-9CB7-D9DF0D2EB268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26"/>
      <c r="O2" s="126"/>
      <c r="Q2" s="132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83" t="str" cm="1">
        <f t="array" ref="N3">INDEX(tabDict[],MATCH(52,tabDict[ID],0),selLangID+1)</f>
        <v>Übertrag vom Vormonat:</v>
      </c>
      <c r="O3" s="284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18">
        <f>August!O46</f>
        <v>0</v>
      </c>
      <c r="O4" s="56" t="s">
        <v>38</v>
      </c>
      <c r="P4" s="217">
        <f>August!Q46</f>
        <v>0</v>
      </c>
      <c r="Q4" s="21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P5" s="218"/>
      <c r="Q5" s="218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4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50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66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08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Konfiguration!G13</f>
        <v>45901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08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1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1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1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1" si="7">IF(AK12&gt;0,INDEX(Ruhepause,_xlfn.IFNA(MATCH(AK12-1,Anwesenheitszeit,1),0)+1),0)</f>
        <v>0</v>
      </c>
      <c r="AN12" s="134">
        <f t="shared" ref="AN12:AN41" si="8">IFERROR(INDEX(Sollarbeitszeit,AS12)*ABS(AU12-1),0)</f>
        <v>480</v>
      </c>
      <c r="AO12" s="134">
        <f t="shared" ref="AO12:AO41" si="9">SUM(X12,AC12)</f>
        <v>0</v>
      </c>
      <c r="AP12" s="134">
        <f t="shared" ref="AP12:AP41" si="10">AN12+AO12-IF(AND(X12=0,AC12=0,Y12-U12&gt;=15,AA12&gt;0),MIN(AO12,Y12-U12),0)</f>
        <v>480</v>
      </c>
      <c r="AQ12" s="134"/>
      <c r="AR12" s="134" t="str">
        <f>TEXT(A12,"TTTT")</f>
        <v>Montag</v>
      </c>
      <c r="AS12" s="134">
        <f>WEEKDAY(A12,2)</f>
        <v>1</v>
      </c>
      <c r="AT12" s="134"/>
      <c r="AU12" s="134">
        <f t="shared" ref="AU12:AU41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45902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08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1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1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1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1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Dienstag</v>
      </c>
      <c r="AS13" s="134">
        <f>WEEKDAY(A13,2)</f>
        <v>2</v>
      </c>
      <c r="AT13" s="134"/>
      <c r="AU13" s="134">
        <f t="shared" si="11"/>
        <v>0</v>
      </c>
      <c r="AV13" s="134">
        <f t="shared" ref="AV13:AV41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1" si="20">A13 + 1</f>
        <v>45903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08">
        <f>IF((V14+AA14+AF14+AK14)&gt;0,IF((V14+AA14+AF14+AK14)&gt;Konfiguration!E$35,"unzulässig",(V14+AA14+AF14+AK14)-AP14),IF(AND((V14+AA14+AF14+AK14)=0,B14&gt;0),-AN14,0))</f>
        <v>0</v>
      </c>
      <c r="O14" s="183">
        <f t="shared" ref="O14:O41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1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1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Mittwoch</v>
      </c>
      <c r="AS14" s="134">
        <f t="shared" ref="AS14:AS38" si="25">WEEKDAY(A14,2)</f>
        <v>3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45904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08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Donnerstag</v>
      </c>
      <c r="AS15" s="134">
        <f t="shared" si="25"/>
        <v>4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45905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08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Freitag</v>
      </c>
      <c r="AS16" s="134">
        <f t="shared" si="25"/>
        <v>5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45906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08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0</v>
      </c>
      <c r="AO17" s="134">
        <f t="shared" si="9"/>
        <v>0</v>
      </c>
      <c r="AP17" s="134">
        <f t="shared" si="10"/>
        <v>0</v>
      </c>
      <c r="AQ17" s="134"/>
      <c r="AR17" s="134" t="str">
        <f t="shared" si="24"/>
        <v>Samstag</v>
      </c>
      <c r="AS17" s="134">
        <f t="shared" si="25"/>
        <v>6</v>
      </c>
      <c r="AT17" s="134"/>
      <c r="AU17" s="134">
        <f t="shared" si="11"/>
        <v>0</v>
      </c>
      <c r="AV17" s="134">
        <f t="shared" si="19"/>
        <v>1</v>
      </c>
      <c r="AW17" s="133"/>
      <c r="AX17" s="133"/>
      <c r="AY17" s="133"/>
    </row>
    <row r="18" spans="1:51" ht="12" customHeight="1" x14ac:dyDescent="0.2">
      <c r="A18" s="31">
        <f t="shared" si="20"/>
        <v>45907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08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0</v>
      </c>
      <c r="AO18" s="134">
        <f t="shared" si="9"/>
        <v>0</v>
      </c>
      <c r="AP18" s="134">
        <f t="shared" si="10"/>
        <v>0</v>
      </c>
      <c r="AQ18" s="134"/>
      <c r="AR18" s="134" t="str">
        <f t="shared" si="24"/>
        <v>Sonntag</v>
      </c>
      <c r="AS18" s="134">
        <f t="shared" si="25"/>
        <v>7</v>
      </c>
      <c r="AT18" s="134"/>
      <c r="AU18" s="134">
        <f t="shared" si="11"/>
        <v>0</v>
      </c>
      <c r="AV18" s="134">
        <f t="shared" si="19"/>
        <v>1</v>
      </c>
      <c r="AW18" s="133"/>
      <c r="AX18" s="133"/>
      <c r="AY18" s="133"/>
    </row>
    <row r="19" spans="1:51" ht="12" customHeight="1" x14ac:dyDescent="0.2">
      <c r="A19" s="31">
        <f t="shared" si="20"/>
        <v>45908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08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Montag</v>
      </c>
      <c r="AS19" s="134">
        <f t="shared" si="25"/>
        <v>1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45909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08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Dienstag</v>
      </c>
      <c r="AS20" s="134">
        <f t="shared" si="25"/>
        <v>2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45910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08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Mittwoch</v>
      </c>
      <c r="AS21" s="134">
        <f t="shared" si="25"/>
        <v>3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45911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08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Donnerstag</v>
      </c>
      <c r="AS22" s="134">
        <f t="shared" si="25"/>
        <v>4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45912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08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Freitag</v>
      </c>
      <c r="AS23" s="134">
        <f t="shared" si="25"/>
        <v>5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45913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08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0</v>
      </c>
      <c r="AO24" s="134">
        <f t="shared" si="9"/>
        <v>0</v>
      </c>
      <c r="AP24" s="134">
        <f t="shared" si="10"/>
        <v>0</v>
      </c>
      <c r="AQ24" s="134"/>
      <c r="AR24" s="134" t="str">
        <f t="shared" si="24"/>
        <v>Samstag</v>
      </c>
      <c r="AS24" s="134">
        <f t="shared" si="25"/>
        <v>6</v>
      </c>
      <c r="AT24" s="134"/>
      <c r="AU24" s="134">
        <f t="shared" si="11"/>
        <v>0</v>
      </c>
      <c r="AV24" s="134">
        <f t="shared" si="19"/>
        <v>1</v>
      </c>
      <c r="AW24" s="133"/>
    </row>
    <row r="25" spans="1:51" ht="12" customHeight="1" x14ac:dyDescent="0.2">
      <c r="A25" s="31">
        <f t="shared" si="20"/>
        <v>45914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08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0</v>
      </c>
      <c r="AO25" s="134">
        <f t="shared" si="9"/>
        <v>0</v>
      </c>
      <c r="AP25" s="134">
        <f t="shared" si="10"/>
        <v>0</v>
      </c>
      <c r="AQ25" s="134"/>
      <c r="AR25" s="134" t="str">
        <f t="shared" si="24"/>
        <v>Sonntag</v>
      </c>
      <c r="AS25" s="134">
        <f t="shared" si="25"/>
        <v>7</v>
      </c>
      <c r="AT25" s="134"/>
      <c r="AU25" s="134">
        <f t="shared" si="11"/>
        <v>0</v>
      </c>
      <c r="AV25" s="134">
        <f t="shared" si="19"/>
        <v>1</v>
      </c>
      <c r="AW25" s="133"/>
    </row>
    <row r="26" spans="1:51" ht="12" customHeight="1" x14ac:dyDescent="0.2">
      <c r="A26" s="31">
        <f t="shared" si="20"/>
        <v>45915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08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Montag</v>
      </c>
      <c r="AS26" s="134">
        <f t="shared" si="25"/>
        <v>1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45916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08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Dienstag</v>
      </c>
      <c r="AS27" s="134">
        <f t="shared" si="25"/>
        <v>2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45917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08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Mittwoch</v>
      </c>
      <c r="AS28" s="134">
        <f t="shared" si="25"/>
        <v>3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45918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08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Donnerstag</v>
      </c>
      <c r="AS29" s="134">
        <f t="shared" si="25"/>
        <v>4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45919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Freitag</v>
      </c>
      <c r="AS30" s="134">
        <f t="shared" si="25"/>
        <v>5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45920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08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0</v>
      </c>
      <c r="AO31" s="134">
        <f t="shared" si="9"/>
        <v>0</v>
      </c>
      <c r="AP31" s="134">
        <f t="shared" si="10"/>
        <v>0</v>
      </c>
      <c r="AQ31" s="134"/>
      <c r="AR31" s="134" t="str">
        <f t="shared" si="24"/>
        <v>Samstag</v>
      </c>
      <c r="AS31" s="134">
        <f t="shared" si="25"/>
        <v>6</v>
      </c>
      <c r="AT31" s="134"/>
      <c r="AU31" s="134">
        <f t="shared" si="11"/>
        <v>0</v>
      </c>
      <c r="AV31" s="134">
        <f t="shared" si="19"/>
        <v>1</v>
      </c>
      <c r="AW31" s="133"/>
    </row>
    <row r="32" spans="1:51" ht="12" customHeight="1" x14ac:dyDescent="0.2">
      <c r="A32" s="31">
        <f t="shared" si="20"/>
        <v>45921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08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0</v>
      </c>
      <c r="AO32" s="134">
        <f t="shared" si="9"/>
        <v>0</v>
      </c>
      <c r="AP32" s="134">
        <f t="shared" si="10"/>
        <v>0</v>
      </c>
      <c r="AQ32" s="134"/>
      <c r="AR32" s="134" t="str">
        <f t="shared" si="24"/>
        <v>Sonntag</v>
      </c>
      <c r="AS32" s="134">
        <f t="shared" si="25"/>
        <v>7</v>
      </c>
      <c r="AT32" s="134"/>
      <c r="AU32" s="134">
        <f t="shared" si="11"/>
        <v>0</v>
      </c>
      <c r="AV32" s="134">
        <f t="shared" si="19"/>
        <v>1</v>
      </c>
      <c r="AW32" s="133"/>
    </row>
    <row r="33" spans="1:49" ht="12" customHeight="1" x14ac:dyDescent="0.2">
      <c r="A33" s="31">
        <f t="shared" si="20"/>
        <v>45922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08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Montag</v>
      </c>
      <c r="AS33" s="134">
        <f t="shared" si="25"/>
        <v>1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45923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08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Dienstag</v>
      </c>
      <c r="AS34" s="134">
        <f t="shared" si="25"/>
        <v>2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45924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08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Mittwoch</v>
      </c>
      <c r="AS35" s="134">
        <f t="shared" si="25"/>
        <v>3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45925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08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Donnerstag</v>
      </c>
      <c r="AS36" s="134">
        <f t="shared" si="25"/>
        <v>4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45926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08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480</v>
      </c>
      <c r="AO37" s="134">
        <f t="shared" si="9"/>
        <v>0</v>
      </c>
      <c r="AP37" s="134">
        <f t="shared" si="10"/>
        <v>480</v>
      </c>
      <c r="AQ37" s="134"/>
      <c r="AR37" s="134" t="str">
        <f t="shared" si="24"/>
        <v>Freitag</v>
      </c>
      <c r="AS37" s="134">
        <f t="shared" si="25"/>
        <v>5</v>
      </c>
      <c r="AT37" s="134"/>
      <c r="AU37" s="134">
        <f t="shared" si="11"/>
        <v>0</v>
      </c>
      <c r="AV37" s="134">
        <f t="shared" si="19"/>
        <v>0</v>
      </c>
      <c r="AW37" s="133"/>
    </row>
    <row r="38" spans="1:49" ht="12" customHeight="1" x14ac:dyDescent="0.2">
      <c r="A38" s="31">
        <f t="shared" si="20"/>
        <v>45927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08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0</v>
      </c>
      <c r="AO38" s="134">
        <f t="shared" si="9"/>
        <v>0</v>
      </c>
      <c r="AP38" s="134">
        <f t="shared" si="10"/>
        <v>0</v>
      </c>
      <c r="AQ38" s="134"/>
      <c r="AR38" s="134" t="str">
        <f t="shared" si="24"/>
        <v>Samstag</v>
      </c>
      <c r="AS38" s="134">
        <f t="shared" si="25"/>
        <v>6</v>
      </c>
      <c r="AT38" s="134"/>
      <c r="AU38" s="134">
        <f t="shared" si="11"/>
        <v>0</v>
      </c>
      <c r="AV38" s="134">
        <f t="shared" si="19"/>
        <v>1</v>
      </c>
      <c r="AW38" s="133"/>
    </row>
    <row r="39" spans="1:49" ht="12" customHeight="1" x14ac:dyDescent="0.2">
      <c r="A39" s="31">
        <f t="shared" si="20"/>
        <v>45928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08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0</v>
      </c>
      <c r="AO39" s="134">
        <f t="shared" si="9"/>
        <v>0</v>
      </c>
      <c r="AP39" s="134">
        <f t="shared" si="10"/>
        <v>0</v>
      </c>
      <c r="AQ39" s="134"/>
      <c r="AR39" s="134" t="str">
        <f>TEXT(A39,"TTTT")</f>
        <v>Sonntag</v>
      </c>
      <c r="AS39" s="134">
        <f>WEEKDAY(A39,2)</f>
        <v>7</v>
      </c>
      <c r="AT39" s="134"/>
      <c r="AU39" s="134">
        <f t="shared" si="11"/>
        <v>0</v>
      </c>
      <c r="AV39" s="134">
        <f t="shared" si="19"/>
        <v>1</v>
      </c>
      <c r="AW39" s="133"/>
    </row>
    <row r="40" spans="1:49" ht="12" customHeight="1" x14ac:dyDescent="0.2">
      <c r="A40" s="31">
        <f t="shared" si="20"/>
        <v>45929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08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1" si="26">HOUR(B40)*60+MINUTE(B40)</f>
        <v>0</v>
      </c>
      <c r="U40" s="134">
        <f t="shared" si="26"/>
        <v>0</v>
      </c>
      <c r="V40" s="134">
        <f t="shared" ref="V40:V41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1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1" si="29">HOUR(H40)*60+MINUTE(H40)</f>
        <v>0</v>
      </c>
      <c r="AE40" s="134">
        <f t="shared" si="29"/>
        <v>0</v>
      </c>
      <c r="AF40" s="134">
        <f t="shared" ref="AF40:AF41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1" si="31">HOUR(K40)*60+MINUTE(K40)</f>
        <v>0</v>
      </c>
      <c r="AJ40" s="134">
        <f t="shared" si="31"/>
        <v>0</v>
      </c>
      <c r="AK40" s="134">
        <f t="shared" ref="AK40:AK41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1" si="33">TEXT(A40,"TTTT")</f>
        <v>Montag</v>
      </c>
      <c r="AS40" s="134">
        <f t="shared" ref="AS40:AS41" si="34">WEEKDAY(A40,2)</f>
        <v>1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136">
        <f t="shared" si="20"/>
        <v>45930</v>
      </c>
      <c r="B41" s="137"/>
      <c r="C41" s="137"/>
      <c r="D41" s="138"/>
      <c r="E41" s="139"/>
      <c r="F41" s="137"/>
      <c r="G41" s="138"/>
      <c r="H41" s="140"/>
      <c r="I41" s="137"/>
      <c r="J41" s="138"/>
      <c r="K41" s="140"/>
      <c r="L41" s="137"/>
      <c r="M41" s="138"/>
      <c r="N41" s="141">
        <f>IF((V41+AA41+AF41+AK41)&gt;0,IF((V41+AA41+AF41+AK41)&gt;Konfiguration!E$35,"unzulässig",(V41+AA41+AF41+AK41)-AP41),IF(AND((V41+AA41+AF41+AK41)=0,B41&gt;0),-AN41,0))</f>
        <v>0</v>
      </c>
      <c r="O41" s="226">
        <f t="shared" si="21"/>
        <v>0</v>
      </c>
      <c r="P41" s="227">
        <f>IF((W41+AB41+AG41+AL41)&gt;0,(W41+AB41+AG41+AL41)-AP41*Konfiguration!$E$9/100,IF(AND((W41+AB41+AG41+AL41)=0,B41&gt;0),-AP41*Konfiguration!$E$9/100,0))</f>
        <v>0</v>
      </c>
      <c r="Q41" s="227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Dienstag</v>
      </c>
      <c r="AS41" s="134">
        <f t="shared" si="34"/>
        <v>2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144"/>
      <c r="B42" s="145"/>
      <c r="C42" s="145"/>
      <c r="D42" s="146"/>
      <c r="E42" s="147"/>
      <c r="F42" s="145"/>
      <c r="G42" s="146"/>
      <c r="H42" s="145"/>
      <c r="I42" s="145"/>
      <c r="J42" s="146"/>
      <c r="K42" s="145"/>
      <c r="L42" s="145"/>
      <c r="M42" s="146"/>
      <c r="N42" s="142"/>
      <c r="O42" s="233"/>
      <c r="P42" s="234"/>
      <c r="Q42" s="234"/>
      <c r="R42" s="223"/>
      <c r="S42" s="133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3"/>
    </row>
    <row r="43" spans="1:49" ht="12" customHeight="1" x14ac:dyDescent="0.2"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O44" s="154"/>
      <c r="P44" s="154"/>
      <c r="Q44" s="156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O41</f>
        <v>0</v>
      </c>
      <c r="P46" s="120" t="str" cm="1">
        <f t="array" ref="P46">INDEX(tabDict[],MATCH(118,tabDict[ID],0),selLangID+1)</f>
        <v>QZ Gesamtsaldo:</v>
      </c>
      <c r="Q46" s="124">
        <f>Q41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19" priority="5">
      <formula>$AV12=1</formula>
    </cfRule>
  </conditionalFormatting>
  <conditionalFormatting sqref="O46:O47">
    <cfRule type="expression" dxfId="16" priority="3">
      <formula>$O$46&lt;0</formula>
    </cfRule>
    <cfRule type="expression" dxfId="15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7F81B2D3-8452-4593-A057-2CB466ABBBD8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583C85DD-DAC1-49C9-B5C2-561B0AB941DC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5327CC2B-D954-4992-9A07-B1D34CF23562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1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F739D80-867F-4BA8-95EB-50D04D19B1DF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1860BEF1-7790-4D57-A49B-92CADDA9150B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B9866-AE23-40F1-A08F-C9F74D91F418}">
  <sheetPr>
    <tabColor theme="6" tint="0.39997558519241921"/>
  </sheetPr>
  <dimension ref="A1:AY104"/>
  <sheetViews>
    <sheetView showGridLines="0" zoomScaleNormal="100" workbookViewId="0">
      <pane ySplit="11" topLeftCell="A13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26"/>
      <c r="O2" s="126"/>
      <c r="Q2" s="132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83" t="str" cm="1">
        <f t="array" ref="N3">INDEX(tabDict[],MATCH(52,tabDict[ID],0),selLangID+1)</f>
        <v>Übertrag vom Vormonat:</v>
      </c>
      <c r="O3" s="284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18">
        <f>September!O46</f>
        <v>0</v>
      </c>
      <c r="O4" s="56" t="s">
        <v>38</v>
      </c>
      <c r="P4" s="217">
        <f>September!Q46</f>
        <v>0</v>
      </c>
      <c r="Q4" s="21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O5" s="154"/>
      <c r="P5" s="209"/>
      <c r="Q5" s="209"/>
      <c r="R5" s="209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O6" s="154"/>
      <c r="P6" s="209"/>
      <c r="Q6" s="209"/>
      <c r="R6" s="209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O7" s="154"/>
      <c r="P7" s="209"/>
      <c r="Q7" s="209"/>
      <c r="R7" s="209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4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210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50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171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66" t="s">
        <v>45</v>
      </c>
      <c r="O10" s="181" t="s">
        <v>45</v>
      </c>
      <c r="P10" s="182" t="s">
        <v>45</v>
      </c>
      <c r="Q10" s="211" t="s">
        <v>45</v>
      </c>
      <c r="R10" s="212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08"/>
      <c r="O11" s="183"/>
      <c r="P11" s="213"/>
      <c r="Q11" s="214"/>
      <c r="R11" s="214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Konfiguration!G14</f>
        <v>45931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08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15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2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2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2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2" si="7">IF(AK12&gt;0,INDEX(Ruhepause,_xlfn.IFNA(MATCH(AK12-1,Anwesenheitszeit,1),0)+1),0)</f>
        <v>0</v>
      </c>
      <c r="AN12" s="134">
        <f t="shared" ref="AN12:AN42" si="8">IFERROR(INDEX(Sollarbeitszeit,AS12)*ABS(AU12-1),0)</f>
        <v>480</v>
      </c>
      <c r="AO12" s="134">
        <f t="shared" ref="AO12:AO42" si="9">SUM(X12,AC12)</f>
        <v>0</v>
      </c>
      <c r="AP12" s="134">
        <f t="shared" ref="AP12:AP42" si="10">AN12+AO12-IF(AND(X12=0,AC12=0,Y12-U12&gt;=15,AA12&gt;0),MIN(AO12,Y12-U12),0)</f>
        <v>480</v>
      </c>
      <c r="AQ12" s="134"/>
      <c r="AR12" s="134" t="str">
        <f>TEXT(A12,"TTTT")</f>
        <v>Mittwoch</v>
      </c>
      <c r="AS12" s="134">
        <f>WEEKDAY(A12,2)</f>
        <v>3</v>
      </c>
      <c r="AT12" s="134"/>
      <c r="AU12" s="134">
        <f t="shared" ref="AU12:AU42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45932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08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15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2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2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2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2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Donnerstag</v>
      </c>
      <c r="AS13" s="134">
        <f>WEEKDAY(A13,2)</f>
        <v>4</v>
      </c>
      <c r="AT13" s="134"/>
      <c r="AU13" s="134">
        <f t="shared" si="11"/>
        <v>0</v>
      </c>
      <c r="AV13" s="134">
        <f t="shared" ref="AV13:AV42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2" si="20">A13 + 1</f>
        <v>45933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08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16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2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0</v>
      </c>
      <c r="AO14" s="134">
        <f t="shared" si="9"/>
        <v>0</v>
      </c>
      <c r="AP14" s="134">
        <f t="shared" si="10"/>
        <v>0</v>
      </c>
      <c r="AQ14" s="134"/>
      <c r="AR14" s="134" t="str">
        <f t="shared" ref="AR14:AR38" si="24">TEXT(A14,"TTTT")</f>
        <v>Freitag</v>
      </c>
      <c r="AS14" s="134">
        <f t="shared" ref="AS14:AS38" si="25">WEEKDAY(A14,2)</f>
        <v>5</v>
      </c>
      <c r="AT14" s="134"/>
      <c r="AU14" s="134">
        <f t="shared" si="11"/>
        <v>1</v>
      </c>
      <c r="AV14" s="134">
        <f t="shared" si="19"/>
        <v>1</v>
      </c>
      <c r="AW14" s="133"/>
      <c r="AX14" s="133"/>
      <c r="AY14" s="133"/>
    </row>
    <row r="15" spans="1:51" ht="11.25" customHeight="1" x14ac:dyDescent="0.2">
      <c r="A15" s="31">
        <f t="shared" si="20"/>
        <v>45934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08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15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0</v>
      </c>
      <c r="AO15" s="134">
        <f t="shared" si="9"/>
        <v>0</v>
      </c>
      <c r="AP15" s="134">
        <f t="shared" si="10"/>
        <v>0</v>
      </c>
      <c r="AQ15" s="134"/>
      <c r="AR15" s="134" t="str">
        <f t="shared" si="24"/>
        <v>Samstag</v>
      </c>
      <c r="AS15" s="134">
        <f t="shared" si="25"/>
        <v>6</v>
      </c>
      <c r="AT15" s="134"/>
      <c r="AU15" s="134">
        <f t="shared" si="11"/>
        <v>0</v>
      </c>
      <c r="AV15" s="134">
        <f t="shared" si="19"/>
        <v>1</v>
      </c>
      <c r="AW15" s="133"/>
      <c r="AX15" s="133"/>
      <c r="AY15" s="133"/>
    </row>
    <row r="16" spans="1:51" ht="13.5" customHeight="1" x14ac:dyDescent="0.2">
      <c r="A16" s="31">
        <f t="shared" si="20"/>
        <v>45935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08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15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0</v>
      </c>
      <c r="AO16" s="134">
        <f t="shared" si="9"/>
        <v>0</v>
      </c>
      <c r="AP16" s="134">
        <f t="shared" si="10"/>
        <v>0</v>
      </c>
      <c r="AQ16" s="134"/>
      <c r="AR16" s="134" t="str">
        <f t="shared" si="24"/>
        <v>Sonntag</v>
      </c>
      <c r="AS16" s="134">
        <f t="shared" si="25"/>
        <v>7</v>
      </c>
      <c r="AT16" s="134"/>
      <c r="AU16" s="134">
        <f t="shared" si="11"/>
        <v>0</v>
      </c>
      <c r="AV16" s="134">
        <f t="shared" si="19"/>
        <v>1</v>
      </c>
      <c r="AW16" s="133"/>
      <c r="AX16" s="133"/>
      <c r="AY16" s="133"/>
    </row>
    <row r="17" spans="1:51" ht="12" customHeight="1" x14ac:dyDescent="0.2">
      <c r="A17" s="31">
        <f t="shared" si="20"/>
        <v>45936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08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15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480</v>
      </c>
      <c r="AO17" s="134">
        <f t="shared" si="9"/>
        <v>0</v>
      </c>
      <c r="AP17" s="134">
        <f t="shared" si="10"/>
        <v>480</v>
      </c>
      <c r="AQ17" s="134"/>
      <c r="AR17" s="134" t="str">
        <f t="shared" si="24"/>
        <v>Montag</v>
      </c>
      <c r="AS17" s="134">
        <f t="shared" si="25"/>
        <v>1</v>
      </c>
      <c r="AT17" s="134"/>
      <c r="AU17" s="134">
        <f t="shared" si="11"/>
        <v>0</v>
      </c>
      <c r="AV17" s="134">
        <f t="shared" si="19"/>
        <v>0</v>
      </c>
      <c r="AW17" s="133"/>
      <c r="AX17" s="133"/>
      <c r="AY17" s="133"/>
    </row>
    <row r="18" spans="1:51" ht="12" customHeight="1" x14ac:dyDescent="0.2">
      <c r="A18" s="31">
        <f t="shared" si="20"/>
        <v>45937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08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15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Dienstag</v>
      </c>
      <c r="AS18" s="134">
        <f t="shared" si="25"/>
        <v>2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45938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08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15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Mittwoch</v>
      </c>
      <c r="AS19" s="134">
        <f t="shared" si="25"/>
        <v>3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45939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08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15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Donnerstag</v>
      </c>
      <c r="AS20" s="134">
        <f t="shared" si="25"/>
        <v>4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45940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08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15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Freitag</v>
      </c>
      <c r="AS21" s="134">
        <f t="shared" si="25"/>
        <v>5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45941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08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15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0</v>
      </c>
      <c r="AO22" s="134">
        <f t="shared" si="9"/>
        <v>0</v>
      </c>
      <c r="AP22" s="134">
        <f t="shared" si="10"/>
        <v>0</v>
      </c>
      <c r="AQ22" s="134"/>
      <c r="AR22" s="134" t="str">
        <f t="shared" si="24"/>
        <v>Samstag</v>
      </c>
      <c r="AS22" s="134">
        <f t="shared" si="25"/>
        <v>6</v>
      </c>
      <c r="AT22" s="134"/>
      <c r="AU22" s="134">
        <f t="shared" si="11"/>
        <v>0</v>
      </c>
      <c r="AV22" s="134">
        <f t="shared" si="19"/>
        <v>1</v>
      </c>
      <c r="AW22" s="133"/>
    </row>
    <row r="23" spans="1:51" ht="12" customHeight="1" x14ac:dyDescent="0.2">
      <c r="A23" s="31">
        <f t="shared" si="20"/>
        <v>45942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08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15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0</v>
      </c>
      <c r="AO23" s="134">
        <f t="shared" si="9"/>
        <v>0</v>
      </c>
      <c r="AP23" s="134">
        <f t="shared" si="10"/>
        <v>0</v>
      </c>
      <c r="AQ23" s="134"/>
      <c r="AR23" s="134" t="str">
        <f t="shared" si="24"/>
        <v>Sonntag</v>
      </c>
      <c r="AS23" s="134">
        <f t="shared" si="25"/>
        <v>7</v>
      </c>
      <c r="AT23" s="134"/>
      <c r="AU23" s="134">
        <f t="shared" si="11"/>
        <v>0</v>
      </c>
      <c r="AV23" s="134">
        <f t="shared" si="19"/>
        <v>1</v>
      </c>
      <c r="AW23" s="133"/>
    </row>
    <row r="24" spans="1:51" ht="12" customHeight="1" x14ac:dyDescent="0.2">
      <c r="A24" s="31">
        <f t="shared" si="20"/>
        <v>45943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08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15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480</v>
      </c>
      <c r="AO24" s="134">
        <f t="shared" si="9"/>
        <v>0</v>
      </c>
      <c r="AP24" s="134">
        <f t="shared" si="10"/>
        <v>480</v>
      </c>
      <c r="AQ24" s="134"/>
      <c r="AR24" s="134" t="str">
        <f t="shared" si="24"/>
        <v>Montag</v>
      </c>
      <c r="AS24" s="134">
        <f t="shared" si="25"/>
        <v>1</v>
      </c>
      <c r="AT24" s="134"/>
      <c r="AU24" s="134">
        <f t="shared" si="11"/>
        <v>0</v>
      </c>
      <c r="AV24" s="134">
        <f t="shared" si="19"/>
        <v>0</v>
      </c>
      <c r="AW24" s="133"/>
    </row>
    <row r="25" spans="1:51" ht="12" customHeight="1" x14ac:dyDescent="0.2">
      <c r="A25" s="31">
        <f t="shared" si="20"/>
        <v>45944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08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15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Dienstag</v>
      </c>
      <c r="AS25" s="134">
        <f t="shared" si="25"/>
        <v>2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45945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08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15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Mittwoch</v>
      </c>
      <c r="AS26" s="134">
        <f t="shared" si="25"/>
        <v>3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45946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08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15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Donnerstag</v>
      </c>
      <c r="AS27" s="134">
        <f t="shared" si="25"/>
        <v>4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45947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08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15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Freitag</v>
      </c>
      <c r="AS28" s="134">
        <f t="shared" si="25"/>
        <v>5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45948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08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15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0</v>
      </c>
      <c r="AO29" s="134">
        <f t="shared" si="9"/>
        <v>0</v>
      </c>
      <c r="AP29" s="134">
        <f t="shared" si="10"/>
        <v>0</v>
      </c>
      <c r="AQ29" s="134"/>
      <c r="AR29" s="134" t="str">
        <f t="shared" si="24"/>
        <v>Samstag</v>
      </c>
      <c r="AS29" s="134">
        <f t="shared" si="25"/>
        <v>6</v>
      </c>
      <c r="AT29" s="134"/>
      <c r="AU29" s="134">
        <f t="shared" si="11"/>
        <v>0</v>
      </c>
      <c r="AV29" s="134">
        <f t="shared" si="19"/>
        <v>1</v>
      </c>
      <c r="AW29" s="133"/>
    </row>
    <row r="30" spans="1:51" ht="12" customHeight="1" x14ac:dyDescent="0.2">
      <c r="A30" s="31">
        <f t="shared" si="20"/>
        <v>45949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15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0</v>
      </c>
      <c r="AO30" s="134">
        <f t="shared" si="9"/>
        <v>0</v>
      </c>
      <c r="AP30" s="134">
        <f t="shared" si="10"/>
        <v>0</v>
      </c>
      <c r="AQ30" s="134"/>
      <c r="AR30" s="134" t="str">
        <f t="shared" si="24"/>
        <v>Sonntag</v>
      </c>
      <c r="AS30" s="134">
        <f t="shared" si="25"/>
        <v>7</v>
      </c>
      <c r="AT30" s="134"/>
      <c r="AU30" s="134">
        <f t="shared" si="11"/>
        <v>0</v>
      </c>
      <c r="AV30" s="134">
        <f t="shared" si="19"/>
        <v>1</v>
      </c>
      <c r="AW30" s="133"/>
    </row>
    <row r="31" spans="1:51" ht="12" customHeight="1" x14ac:dyDescent="0.2">
      <c r="A31" s="31">
        <f t="shared" si="20"/>
        <v>45950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08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15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480</v>
      </c>
      <c r="AO31" s="134">
        <f t="shared" si="9"/>
        <v>0</v>
      </c>
      <c r="AP31" s="134">
        <f t="shared" si="10"/>
        <v>480</v>
      </c>
      <c r="AQ31" s="134"/>
      <c r="AR31" s="134" t="str">
        <f t="shared" si="24"/>
        <v>Montag</v>
      </c>
      <c r="AS31" s="134">
        <f t="shared" si="25"/>
        <v>1</v>
      </c>
      <c r="AT31" s="134"/>
      <c r="AU31" s="134">
        <f t="shared" si="11"/>
        <v>0</v>
      </c>
      <c r="AV31" s="134">
        <f t="shared" si="19"/>
        <v>0</v>
      </c>
      <c r="AW31" s="133"/>
    </row>
    <row r="32" spans="1:51" ht="12" customHeight="1" x14ac:dyDescent="0.2">
      <c r="A32" s="31">
        <f t="shared" si="20"/>
        <v>45951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08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15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480</v>
      </c>
      <c r="AO32" s="134">
        <f t="shared" si="9"/>
        <v>0</v>
      </c>
      <c r="AP32" s="134">
        <f t="shared" si="10"/>
        <v>480</v>
      </c>
      <c r="AQ32" s="134"/>
      <c r="AR32" s="134" t="str">
        <f t="shared" si="24"/>
        <v>Dienstag</v>
      </c>
      <c r="AS32" s="134">
        <f t="shared" si="25"/>
        <v>2</v>
      </c>
      <c r="AT32" s="134"/>
      <c r="AU32" s="134">
        <f t="shared" si="11"/>
        <v>0</v>
      </c>
      <c r="AV32" s="134">
        <f t="shared" si="19"/>
        <v>0</v>
      </c>
      <c r="AW32" s="133"/>
    </row>
    <row r="33" spans="1:49" ht="12" customHeight="1" x14ac:dyDescent="0.2">
      <c r="A33" s="31">
        <f t="shared" si="20"/>
        <v>45952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08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15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Mittwoch</v>
      </c>
      <c r="AS33" s="134">
        <f t="shared" si="25"/>
        <v>3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45953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08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15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Donnerstag</v>
      </c>
      <c r="AS34" s="134">
        <f t="shared" si="25"/>
        <v>4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45954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08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15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Freitag</v>
      </c>
      <c r="AS35" s="134">
        <f t="shared" si="25"/>
        <v>5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45955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08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15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0</v>
      </c>
      <c r="AO36" s="134">
        <f t="shared" si="9"/>
        <v>0</v>
      </c>
      <c r="AP36" s="134">
        <f t="shared" si="10"/>
        <v>0</v>
      </c>
      <c r="AQ36" s="134"/>
      <c r="AR36" s="134" t="str">
        <f t="shared" si="24"/>
        <v>Samstag</v>
      </c>
      <c r="AS36" s="134">
        <f t="shared" si="25"/>
        <v>6</v>
      </c>
      <c r="AT36" s="134"/>
      <c r="AU36" s="134">
        <f t="shared" si="11"/>
        <v>0</v>
      </c>
      <c r="AV36" s="134">
        <f t="shared" si="19"/>
        <v>1</v>
      </c>
      <c r="AW36" s="133"/>
    </row>
    <row r="37" spans="1:49" ht="12" customHeight="1" x14ac:dyDescent="0.2">
      <c r="A37" s="31">
        <f t="shared" si="20"/>
        <v>45956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08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15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0</v>
      </c>
      <c r="AO37" s="134">
        <f t="shared" si="9"/>
        <v>0</v>
      </c>
      <c r="AP37" s="134">
        <f t="shared" si="10"/>
        <v>0</v>
      </c>
      <c r="AQ37" s="134"/>
      <c r="AR37" s="134" t="str">
        <f t="shared" si="24"/>
        <v>Sonntag</v>
      </c>
      <c r="AS37" s="134">
        <f t="shared" si="25"/>
        <v>7</v>
      </c>
      <c r="AT37" s="134"/>
      <c r="AU37" s="134">
        <f t="shared" si="11"/>
        <v>0</v>
      </c>
      <c r="AV37" s="134">
        <f t="shared" si="19"/>
        <v>1</v>
      </c>
      <c r="AW37" s="133"/>
    </row>
    <row r="38" spans="1:49" ht="12" customHeight="1" x14ac:dyDescent="0.2">
      <c r="A38" s="31">
        <f t="shared" si="20"/>
        <v>45957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08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15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480</v>
      </c>
      <c r="AO38" s="134">
        <f t="shared" si="9"/>
        <v>0</v>
      </c>
      <c r="AP38" s="134">
        <f t="shared" si="10"/>
        <v>480</v>
      </c>
      <c r="AQ38" s="134"/>
      <c r="AR38" s="134" t="str">
        <f t="shared" si="24"/>
        <v>Montag</v>
      </c>
      <c r="AS38" s="134">
        <f t="shared" si="25"/>
        <v>1</v>
      </c>
      <c r="AT38" s="134"/>
      <c r="AU38" s="134">
        <f t="shared" si="11"/>
        <v>0</v>
      </c>
      <c r="AV38" s="134">
        <f t="shared" si="19"/>
        <v>0</v>
      </c>
      <c r="AW38" s="133"/>
    </row>
    <row r="39" spans="1:49" ht="12" customHeight="1" x14ac:dyDescent="0.2">
      <c r="A39" s="31">
        <f t="shared" si="20"/>
        <v>45958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08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15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Dienstag</v>
      </c>
      <c r="AS39" s="134">
        <f>WEEKDAY(A39,2)</f>
        <v>2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45959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08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15"/>
      <c r="S40" s="133"/>
      <c r="T40" s="134">
        <f t="shared" ref="T40:U42" si="26">HOUR(B40)*60+MINUTE(B40)</f>
        <v>0</v>
      </c>
      <c r="U40" s="134">
        <f t="shared" si="26"/>
        <v>0</v>
      </c>
      <c r="V40" s="134">
        <f t="shared" ref="V40:V42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2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2" si="29">HOUR(H40)*60+MINUTE(H40)</f>
        <v>0</v>
      </c>
      <c r="AE40" s="134">
        <f t="shared" si="29"/>
        <v>0</v>
      </c>
      <c r="AF40" s="134">
        <f t="shared" ref="AF40:AF42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2" si="31">HOUR(K40)*60+MINUTE(K40)</f>
        <v>0</v>
      </c>
      <c r="AJ40" s="134">
        <f t="shared" si="31"/>
        <v>0</v>
      </c>
      <c r="AK40" s="134">
        <f t="shared" ref="AK40:AK42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2" si="33">TEXT(A40,"TTTT")</f>
        <v>Mittwoch</v>
      </c>
      <c r="AS40" s="134">
        <f t="shared" ref="AS40:AS42" si="34">WEEKDAY(A40,2)</f>
        <v>3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31">
        <f t="shared" si="20"/>
        <v>45960</v>
      </c>
      <c r="B41" s="32"/>
      <c r="C41" s="32"/>
      <c r="D41" s="114"/>
      <c r="E41" s="128"/>
      <c r="F41" s="32"/>
      <c r="G41" s="114"/>
      <c r="H41" s="109"/>
      <c r="I41" s="32"/>
      <c r="J41" s="114"/>
      <c r="K41" s="109"/>
      <c r="L41" s="32"/>
      <c r="M41" s="114"/>
      <c r="N41" s="108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15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Donnerstag</v>
      </c>
      <c r="AS41" s="134">
        <f t="shared" si="34"/>
        <v>4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31">
        <f t="shared" si="20"/>
        <v>45961</v>
      </c>
      <c r="B42" s="32"/>
      <c r="C42" s="32"/>
      <c r="D42" s="114"/>
      <c r="E42" s="128"/>
      <c r="F42" s="32"/>
      <c r="G42" s="114"/>
      <c r="H42" s="109"/>
      <c r="I42" s="32"/>
      <c r="J42" s="114"/>
      <c r="K42" s="109"/>
      <c r="L42" s="32"/>
      <c r="M42" s="114"/>
      <c r="N42" s="108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15"/>
      <c r="S42" s="133"/>
      <c r="T42" s="134">
        <f t="shared" si="26"/>
        <v>0</v>
      </c>
      <c r="U42" s="134">
        <f t="shared" si="26"/>
        <v>0</v>
      </c>
      <c r="V42" s="134">
        <f t="shared" si="27"/>
        <v>0</v>
      </c>
      <c r="W42" s="134">
        <f t="shared" si="13"/>
        <v>0</v>
      </c>
      <c r="X42" s="134">
        <f t="shared" si="1"/>
        <v>0</v>
      </c>
      <c r="Y42" s="134">
        <f t="shared" si="28"/>
        <v>0</v>
      </c>
      <c r="Z42" s="134">
        <f t="shared" si="28"/>
        <v>0</v>
      </c>
      <c r="AA42" s="134">
        <f t="shared" si="23"/>
        <v>0</v>
      </c>
      <c r="AB42" s="134">
        <f t="shared" si="14"/>
        <v>0</v>
      </c>
      <c r="AC42" s="134">
        <f t="shared" si="3"/>
        <v>0</v>
      </c>
      <c r="AD42" s="134">
        <f t="shared" si="29"/>
        <v>0</v>
      </c>
      <c r="AE42" s="134">
        <f t="shared" si="29"/>
        <v>0</v>
      </c>
      <c r="AF42" s="134">
        <f t="shared" si="30"/>
        <v>0</v>
      </c>
      <c r="AG42" s="134">
        <f t="shared" si="16"/>
        <v>0</v>
      </c>
      <c r="AH42" s="134">
        <f t="shared" si="5"/>
        <v>0</v>
      </c>
      <c r="AI42" s="134">
        <f t="shared" si="31"/>
        <v>0</v>
      </c>
      <c r="AJ42" s="134">
        <f t="shared" si="31"/>
        <v>0</v>
      </c>
      <c r="AK42" s="134">
        <f t="shared" si="32"/>
        <v>0</v>
      </c>
      <c r="AL42" s="134">
        <f t="shared" si="18"/>
        <v>0</v>
      </c>
      <c r="AM42" s="134">
        <f t="shared" si="7"/>
        <v>0</v>
      </c>
      <c r="AN42" s="134">
        <f t="shared" si="8"/>
        <v>0</v>
      </c>
      <c r="AO42" s="134">
        <f t="shared" si="9"/>
        <v>0</v>
      </c>
      <c r="AP42" s="134">
        <f t="shared" si="10"/>
        <v>0</v>
      </c>
      <c r="AQ42" s="134"/>
      <c r="AR42" s="134" t="str">
        <f t="shared" si="33"/>
        <v>Freitag</v>
      </c>
      <c r="AS42" s="134">
        <f t="shared" si="34"/>
        <v>5</v>
      </c>
      <c r="AT42" s="134"/>
      <c r="AU42" s="134">
        <f t="shared" si="11"/>
        <v>1</v>
      </c>
      <c r="AV42" s="134">
        <f t="shared" si="19"/>
        <v>1</v>
      </c>
      <c r="AW42" s="133"/>
    </row>
    <row r="43" spans="1:49" ht="12" customHeight="1" x14ac:dyDescent="0.2">
      <c r="O43" s="154"/>
      <c r="P43" s="154"/>
      <c r="Q43" s="156"/>
      <c r="R43" s="156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O44" s="154"/>
      <c r="P44" s="154"/>
      <c r="Q44" s="156"/>
      <c r="R44" s="156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O45" s="154"/>
      <c r="P45" s="154"/>
      <c r="Q45" s="154"/>
      <c r="R45" s="154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O42</f>
        <v>0</v>
      </c>
      <c r="P46" s="120" t="str" cm="1">
        <f t="array" ref="P46">INDEX(tabDict[],MATCH(118,tabDict[ID],0),selLangID+1)</f>
        <v>QZ Gesamtsaldo:</v>
      </c>
      <c r="Q46" s="124">
        <f>Q42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14" priority="5">
      <formula>$AV12=1</formula>
    </cfRule>
  </conditionalFormatting>
  <conditionalFormatting sqref="O46:O47">
    <cfRule type="expression" dxfId="11" priority="3">
      <formula>$O$46&lt;0</formula>
    </cfRule>
    <cfRule type="expression" dxfId="10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76AF440F-2C6C-4BDA-9BBF-E4955AA90FB2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20EA86D9-524E-400C-AEE6-6D57E1E2B2F6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9F23F9A7-3912-4FAF-A34A-650E1D7CF71E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8F7ADE4-A755-44C0-BE9F-423AC08C6CF1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80FD6445-009A-4A35-B1EB-FD5A626C3970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FC493-14E7-40CC-9D28-438285643C6A}">
  <sheetPr>
    <tabColor theme="6" tint="0.39997558519241921"/>
  </sheetPr>
  <dimension ref="A1:AY104"/>
  <sheetViews>
    <sheetView showGridLines="0" zoomScaleNormal="100" workbookViewId="0">
      <pane ySplit="11" topLeftCell="A16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26"/>
      <c r="O2" s="126"/>
      <c r="Q2" s="132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83" t="str" cm="1">
        <f t="array" ref="N3">INDEX(tabDict[],MATCH(52,tabDict[ID],0),selLangID+1)</f>
        <v>Übertrag vom Vormonat:</v>
      </c>
      <c r="O3" s="284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18">
        <f>Oktober!O46</f>
        <v>0</v>
      </c>
      <c r="O4" s="56" t="s">
        <v>38</v>
      </c>
      <c r="P4" s="217">
        <f>Oktober!Q46</f>
        <v>0</v>
      </c>
      <c r="Q4" s="21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P5" s="218"/>
      <c r="Q5" s="218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4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50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66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08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Konfiguration!G15</f>
        <v>45962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08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1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1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1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1" si="7">IF(AK12&gt;0,INDEX(Ruhepause,_xlfn.IFNA(MATCH(AK12-1,Anwesenheitszeit,1),0)+1),0)</f>
        <v>0</v>
      </c>
      <c r="AN12" s="134">
        <f t="shared" ref="AN12:AN41" si="8">IFERROR(INDEX(Sollarbeitszeit,AS12)*ABS(AU12-1),0)</f>
        <v>0</v>
      </c>
      <c r="AO12" s="134">
        <f t="shared" ref="AO12:AO41" si="9">SUM(X12,AC12)</f>
        <v>0</v>
      </c>
      <c r="AP12" s="134">
        <f t="shared" ref="AP12:AP41" si="10">AN12+AO12-IF(AND(X12=0,AC12=0,Y12-U12&gt;=15,AA12&gt;0),MIN(AO12,Y12-U12),0)</f>
        <v>0</v>
      </c>
      <c r="AQ12" s="134"/>
      <c r="AR12" s="134" t="str">
        <f>TEXT(A12,"TTTT")</f>
        <v>Samstag</v>
      </c>
      <c r="AS12" s="134">
        <f>WEEKDAY(A12,2)</f>
        <v>6</v>
      </c>
      <c r="AT12" s="134"/>
      <c r="AU12" s="134">
        <f t="shared" ref="AU12:AU41" si="11">(_xlfn.IFNA(MATCH(A12,Feiertage,0),0) &lt;&gt; 0) * 1</f>
        <v>0</v>
      </c>
      <c r="AV12" s="134">
        <f>OR(AS12&gt;5,AU12=1)*1</f>
        <v>1</v>
      </c>
      <c r="AW12" s="133"/>
      <c r="AX12" s="133"/>
      <c r="AY12" s="133"/>
    </row>
    <row r="13" spans="1:51" ht="12.75" customHeight="1" x14ac:dyDescent="0.2">
      <c r="A13" s="31">
        <f>A12 + 1</f>
        <v>45963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08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1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1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1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1" si="18">IF(M13,AJ13-AI13,0)</f>
        <v>0</v>
      </c>
      <c r="AM13" s="134">
        <f t="shared" si="7"/>
        <v>0</v>
      </c>
      <c r="AN13" s="134">
        <f t="shared" si="8"/>
        <v>0</v>
      </c>
      <c r="AO13" s="134">
        <f t="shared" si="9"/>
        <v>0</v>
      </c>
      <c r="AP13" s="134">
        <f t="shared" si="10"/>
        <v>0</v>
      </c>
      <c r="AQ13" s="134"/>
      <c r="AR13" s="134" t="str">
        <f>TEXT(A13,"TTTT")</f>
        <v>Sonntag</v>
      </c>
      <c r="AS13" s="134">
        <f>WEEKDAY(A13,2)</f>
        <v>7</v>
      </c>
      <c r="AT13" s="134"/>
      <c r="AU13" s="134">
        <f t="shared" si="11"/>
        <v>0</v>
      </c>
      <c r="AV13" s="134">
        <f t="shared" ref="AV13:AV41" si="19">OR(AS13&gt;5,AU13=1)*1</f>
        <v>1</v>
      </c>
      <c r="AW13" s="133"/>
      <c r="AX13" s="133"/>
      <c r="AY13" s="133"/>
    </row>
    <row r="14" spans="1:51" ht="11.25" customHeight="1" x14ac:dyDescent="0.2">
      <c r="A14" s="31">
        <f t="shared" ref="A14:A41" si="20">A13 + 1</f>
        <v>45964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08">
        <f>IF((V14+AA14+AF14+AK14)&gt;0,IF((V14+AA14+AF14+AK14)&gt;Konfiguration!E$35,"unzulässig",(V14+AA14+AF14+AK14)-AP14),IF(AND((V14+AA14+AF14+AK14)=0,B14&gt;0),-AN14,0))</f>
        <v>0</v>
      </c>
      <c r="O14" s="183">
        <f t="shared" ref="O14:O41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1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1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Montag</v>
      </c>
      <c r="AS14" s="134">
        <f t="shared" ref="AS14:AS38" si="25">WEEKDAY(A14,2)</f>
        <v>1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45965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08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Dienstag</v>
      </c>
      <c r="AS15" s="134">
        <f t="shared" si="25"/>
        <v>2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45966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08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Mittwoch</v>
      </c>
      <c r="AS16" s="134">
        <f t="shared" si="25"/>
        <v>3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45967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08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480</v>
      </c>
      <c r="AO17" s="134">
        <f t="shared" si="9"/>
        <v>0</v>
      </c>
      <c r="AP17" s="134">
        <f t="shared" si="10"/>
        <v>480</v>
      </c>
      <c r="AQ17" s="134"/>
      <c r="AR17" s="134" t="str">
        <f t="shared" si="24"/>
        <v>Donnerstag</v>
      </c>
      <c r="AS17" s="134">
        <f t="shared" si="25"/>
        <v>4</v>
      </c>
      <c r="AT17" s="134"/>
      <c r="AU17" s="134">
        <f t="shared" si="11"/>
        <v>0</v>
      </c>
      <c r="AV17" s="134">
        <f t="shared" si="19"/>
        <v>0</v>
      </c>
      <c r="AW17" s="133"/>
      <c r="AX17" s="133"/>
      <c r="AY17" s="133"/>
    </row>
    <row r="18" spans="1:51" ht="12" customHeight="1" x14ac:dyDescent="0.2">
      <c r="A18" s="31">
        <f t="shared" si="20"/>
        <v>45968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08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Freitag</v>
      </c>
      <c r="AS18" s="134">
        <f t="shared" si="25"/>
        <v>5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45969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08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0</v>
      </c>
      <c r="AO19" s="134">
        <f t="shared" si="9"/>
        <v>0</v>
      </c>
      <c r="AP19" s="134">
        <f t="shared" si="10"/>
        <v>0</v>
      </c>
      <c r="AQ19" s="134"/>
      <c r="AR19" s="134" t="str">
        <f t="shared" si="24"/>
        <v>Samstag</v>
      </c>
      <c r="AS19" s="134">
        <f t="shared" si="25"/>
        <v>6</v>
      </c>
      <c r="AT19" s="134"/>
      <c r="AU19" s="134">
        <f t="shared" si="11"/>
        <v>0</v>
      </c>
      <c r="AV19" s="134">
        <f t="shared" si="19"/>
        <v>1</v>
      </c>
      <c r="AW19" s="133"/>
    </row>
    <row r="20" spans="1:51" ht="12" customHeight="1" x14ac:dyDescent="0.2">
      <c r="A20" s="31">
        <f t="shared" si="20"/>
        <v>45970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08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0</v>
      </c>
      <c r="AO20" s="134">
        <f t="shared" si="9"/>
        <v>0</v>
      </c>
      <c r="AP20" s="134">
        <f t="shared" si="10"/>
        <v>0</v>
      </c>
      <c r="AQ20" s="134"/>
      <c r="AR20" s="134" t="str">
        <f t="shared" si="24"/>
        <v>Sonntag</v>
      </c>
      <c r="AS20" s="134">
        <f t="shared" si="25"/>
        <v>7</v>
      </c>
      <c r="AT20" s="134"/>
      <c r="AU20" s="134">
        <f t="shared" si="11"/>
        <v>0</v>
      </c>
      <c r="AV20" s="134">
        <f t="shared" si="19"/>
        <v>1</v>
      </c>
      <c r="AW20" s="133"/>
    </row>
    <row r="21" spans="1:51" ht="12" customHeight="1" x14ac:dyDescent="0.2">
      <c r="A21" s="31">
        <f t="shared" si="20"/>
        <v>45971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08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Montag</v>
      </c>
      <c r="AS21" s="134">
        <f t="shared" si="25"/>
        <v>1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45972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08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Dienstag</v>
      </c>
      <c r="AS22" s="134">
        <f t="shared" si="25"/>
        <v>2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45973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08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Mittwoch</v>
      </c>
      <c r="AS23" s="134">
        <f t="shared" si="25"/>
        <v>3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45974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08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480</v>
      </c>
      <c r="AO24" s="134">
        <f t="shared" si="9"/>
        <v>0</v>
      </c>
      <c r="AP24" s="134">
        <f t="shared" si="10"/>
        <v>480</v>
      </c>
      <c r="AQ24" s="134"/>
      <c r="AR24" s="134" t="str">
        <f t="shared" si="24"/>
        <v>Donnerstag</v>
      </c>
      <c r="AS24" s="134">
        <f t="shared" si="25"/>
        <v>4</v>
      </c>
      <c r="AT24" s="134"/>
      <c r="AU24" s="134">
        <f t="shared" si="11"/>
        <v>0</v>
      </c>
      <c r="AV24" s="134">
        <f t="shared" si="19"/>
        <v>0</v>
      </c>
      <c r="AW24" s="133"/>
    </row>
    <row r="25" spans="1:51" ht="12" customHeight="1" x14ac:dyDescent="0.2">
      <c r="A25" s="31">
        <f t="shared" si="20"/>
        <v>45975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08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Freitag</v>
      </c>
      <c r="AS25" s="134">
        <f t="shared" si="25"/>
        <v>5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45976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08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0</v>
      </c>
      <c r="AO26" s="134">
        <f t="shared" si="9"/>
        <v>0</v>
      </c>
      <c r="AP26" s="134">
        <f t="shared" si="10"/>
        <v>0</v>
      </c>
      <c r="AQ26" s="134"/>
      <c r="AR26" s="134" t="str">
        <f t="shared" si="24"/>
        <v>Samstag</v>
      </c>
      <c r="AS26" s="134">
        <f t="shared" si="25"/>
        <v>6</v>
      </c>
      <c r="AT26" s="134"/>
      <c r="AU26" s="134">
        <f t="shared" si="11"/>
        <v>0</v>
      </c>
      <c r="AV26" s="134">
        <f t="shared" si="19"/>
        <v>1</v>
      </c>
      <c r="AW26" s="133"/>
    </row>
    <row r="27" spans="1:51" ht="12" customHeight="1" x14ac:dyDescent="0.2">
      <c r="A27" s="31">
        <f t="shared" si="20"/>
        <v>45977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08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0</v>
      </c>
      <c r="AO27" s="134">
        <f t="shared" si="9"/>
        <v>0</v>
      </c>
      <c r="AP27" s="134">
        <f t="shared" si="10"/>
        <v>0</v>
      </c>
      <c r="AQ27" s="134"/>
      <c r="AR27" s="134" t="str">
        <f t="shared" si="24"/>
        <v>Sonntag</v>
      </c>
      <c r="AS27" s="134">
        <f t="shared" si="25"/>
        <v>7</v>
      </c>
      <c r="AT27" s="134"/>
      <c r="AU27" s="134">
        <f t="shared" si="11"/>
        <v>0</v>
      </c>
      <c r="AV27" s="134">
        <f t="shared" si="19"/>
        <v>1</v>
      </c>
      <c r="AW27" s="133"/>
    </row>
    <row r="28" spans="1:51" ht="12" customHeight="1" x14ac:dyDescent="0.2">
      <c r="A28" s="31">
        <f t="shared" si="20"/>
        <v>45978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08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Montag</v>
      </c>
      <c r="AS28" s="134">
        <f t="shared" si="25"/>
        <v>1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45979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08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Dienstag</v>
      </c>
      <c r="AS29" s="134">
        <f t="shared" si="25"/>
        <v>2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45980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Mittwoch</v>
      </c>
      <c r="AS30" s="134">
        <f t="shared" si="25"/>
        <v>3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45981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08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480</v>
      </c>
      <c r="AO31" s="134">
        <f t="shared" si="9"/>
        <v>0</v>
      </c>
      <c r="AP31" s="134">
        <f t="shared" si="10"/>
        <v>480</v>
      </c>
      <c r="AQ31" s="134"/>
      <c r="AR31" s="134" t="str">
        <f t="shared" si="24"/>
        <v>Donnerstag</v>
      </c>
      <c r="AS31" s="134">
        <f t="shared" si="25"/>
        <v>4</v>
      </c>
      <c r="AT31" s="134"/>
      <c r="AU31" s="134">
        <f t="shared" si="11"/>
        <v>0</v>
      </c>
      <c r="AV31" s="134">
        <f t="shared" si="19"/>
        <v>0</v>
      </c>
      <c r="AW31" s="133"/>
    </row>
    <row r="32" spans="1:51" ht="12" customHeight="1" x14ac:dyDescent="0.2">
      <c r="A32" s="31">
        <f t="shared" si="20"/>
        <v>45982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08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480</v>
      </c>
      <c r="AO32" s="134">
        <f t="shared" si="9"/>
        <v>0</v>
      </c>
      <c r="AP32" s="134">
        <f t="shared" si="10"/>
        <v>480</v>
      </c>
      <c r="AQ32" s="134"/>
      <c r="AR32" s="134" t="str">
        <f t="shared" si="24"/>
        <v>Freitag</v>
      </c>
      <c r="AS32" s="134">
        <f t="shared" si="25"/>
        <v>5</v>
      </c>
      <c r="AT32" s="134"/>
      <c r="AU32" s="134">
        <f t="shared" si="11"/>
        <v>0</v>
      </c>
      <c r="AV32" s="134">
        <f t="shared" si="19"/>
        <v>0</v>
      </c>
      <c r="AW32" s="133"/>
    </row>
    <row r="33" spans="1:49" ht="12" customHeight="1" x14ac:dyDescent="0.2">
      <c r="A33" s="31">
        <f t="shared" si="20"/>
        <v>45983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08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0</v>
      </c>
      <c r="AO33" s="134">
        <f t="shared" si="9"/>
        <v>0</v>
      </c>
      <c r="AP33" s="134">
        <f t="shared" si="10"/>
        <v>0</v>
      </c>
      <c r="AQ33" s="134"/>
      <c r="AR33" s="134" t="str">
        <f t="shared" si="24"/>
        <v>Samstag</v>
      </c>
      <c r="AS33" s="134">
        <f t="shared" si="25"/>
        <v>6</v>
      </c>
      <c r="AT33" s="134"/>
      <c r="AU33" s="134">
        <f t="shared" si="11"/>
        <v>0</v>
      </c>
      <c r="AV33" s="134">
        <f t="shared" si="19"/>
        <v>1</v>
      </c>
      <c r="AW33" s="133"/>
    </row>
    <row r="34" spans="1:49" ht="12" customHeight="1" x14ac:dyDescent="0.2">
      <c r="A34" s="31">
        <f t="shared" si="20"/>
        <v>45984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08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0</v>
      </c>
      <c r="AO34" s="134">
        <f t="shared" si="9"/>
        <v>0</v>
      </c>
      <c r="AP34" s="134">
        <f t="shared" si="10"/>
        <v>0</v>
      </c>
      <c r="AQ34" s="134"/>
      <c r="AR34" s="134" t="str">
        <f t="shared" si="24"/>
        <v>Sonntag</v>
      </c>
      <c r="AS34" s="134">
        <f t="shared" si="25"/>
        <v>7</v>
      </c>
      <c r="AT34" s="134"/>
      <c r="AU34" s="134">
        <f t="shared" si="11"/>
        <v>0</v>
      </c>
      <c r="AV34" s="134">
        <f t="shared" si="19"/>
        <v>1</v>
      </c>
      <c r="AW34" s="133"/>
    </row>
    <row r="35" spans="1:49" ht="12" customHeight="1" x14ac:dyDescent="0.2">
      <c r="A35" s="31">
        <f t="shared" si="20"/>
        <v>45985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08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Montag</v>
      </c>
      <c r="AS35" s="134">
        <f t="shared" si="25"/>
        <v>1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45986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08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Dienstag</v>
      </c>
      <c r="AS36" s="134">
        <f t="shared" si="25"/>
        <v>2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45987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08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480</v>
      </c>
      <c r="AO37" s="134">
        <f t="shared" si="9"/>
        <v>0</v>
      </c>
      <c r="AP37" s="134">
        <f t="shared" si="10"/>
        <v>480</v>
      </c>
      <c r="AQ37" s="134"/>
      <c r="AR37" s="134" t="str">
        <f t="shared" si="24"/>
        <v>Mittwoch</v>
      </c>
      <c r="AS37" s="134">
        <f t="shared" si="25"/>
        <v>3</v>
      </c>
      <c r="AT37" s="134"/>
      <c r="AU37" s="134">
        <f t="shared" si="11"/>
        <v>0</v>
      </c>
      <c r="AV37" s="134">
        <f t="shared" si="19"/>
        <v>0</v>
      </c>
      <c r="AW37" s="133"/>
    </row>
    <row r="38" spans="1:49" ht="12" customHeight="1" x14ac:dyDescent="0.2">
      <c r="A38" s="31">
        <f t="shared" si="20"/>
        <v>45988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08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480</v>
      </c>
      <c r="AO38" s="134">
        <f t="shared" si="9"/>
        <v>0</v>
      </c>
      <c r="AP38" s="134">
        <f t="shared" si="10"/>
        <v>480</v>
      </c>
      <c r="AQ38" s="134"/>
      <c r="AR38" s="134" t="str">
        <f t="shared" si="24"/>
        <v>Donnerstag</v>
      </c>
      <c r="AS38" s="134">
        <f t="shared" si="25"/>
        <v>4</v>
      </c>
      <c r="AT38" s="134"/>
      <c r="AU38" s="134">
        <f t="shared" si="11"/>
        <v>0</v>
      </c>
      <c r="AV38" s="134">
        <f t="shared" si="19"/>
        <v>0</v>
      </c>
      <c r="AW38" s="133"/>
    </row>
    <row r="39" spans="1:49" ht="12" customHeight="1" x14ac:dyDescent="0.2">
      <c r="A39" s="31">
        <f t="shared" si="20"/>
        <v>45989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08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Freitag</v>
      </c>
      <c r="AS39" s="134">
        <f>WEEKDAY(A39,2)</f>
        <v>5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45990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08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1" si="26">HOUR(B40)*60+MINUTE(B40)</f>
        <v>0</v>
      </c>
      <c r="U40" s="134">
        <f t="shared" si="26"/>
        <v>0</v>
      </c>
      <c r="V40" s="134">
        <f t="shared" ref="V40:V41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1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1" si="29">HOUR(H40)*60+MINUTE(H40)</f>
        <v>0</v>
      </c>
      <c r="AE40" s="134">
        <f t="shared" si="29"/>
        <v>0</v>
      </c>
      <c r="AF40" s="134">
        <f t="shared" ref="AF40:AF41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1" si="31">HOUR(K40)*60+MINUTE(K40)</f>
        <v>0</v>
      </c>
      <c r="AJ40" s="134">
        <f t="shared" si="31"/>
        <v>0</v>
      </c>
      <c r="AK40" s="134">
        <f t="shared" ref="AK40:AK41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0</v>
      </c>
      <c r="AO40" s="134">
        <f t="shared" si="9"/>
        <v>0</v>
      </c>
      <c r="AP40" s="134">
        <f t="shared" si="10"/>
        <v>0</v>
      </c>
      <c r="AQ40" s="134"/>
      <c r="AR40" s="134" t="str">
        <f t="shared" ref="AR40:AR41" si="33">TEXT(A40,"TTTT")</f>
        <v>Samstag</v>
      </c>
      <c r="AS40" s="134">
        <f t="shared" ref="AS40:AS41" si="34">WEEKDAY(A40,2)</f>
        <v>6</v>
      </c>
      <c r="AT40" s="134"/>
      <c r="AU40" s="134">
        <f t="shared" si="11"/>
        <v>0</v>
      </c>
      <c r="AV40" s="134">
        <f t="shared" si="19"/>
        <v>1</v>
      </c>
      <c r="AW40" s="133"/>
    </row>
    <row r="41" spans="1:49" ht="12" customHeight="1" x14ac:dyDescent="0.2">
      <c r="A41" s="136">
        <f t="shared" si="20"/>
        <v>45991</v>
      </c>
      <c r="B41" s="137"/>
      <c r="C41" s="137"/>
      <c r="D41" s="138"/>
      <c r="E41" s="139"/>
      <c r="F41" s="137"/>
      <c r="G41" s="138"/>
      <c r="H41" s="140"/>
      <c r="I41" s="137"/>
      <c r="J41" s="138"/>
      <c r="K41" s="140"/>
      <c r="L41" s="137"/>
      <c r="M41" s="138"/>
      <c r="N41" s="141">
        <f>IF((V41+AA41+AF41+AK41)&gt;0,IF((V41+AA41+AF41+AK41)&gt;Konfiguration!E$35,"unzulässig",(V41+AA41+AF41+AK41)-AP41),IF(AND((V41+AA41+AF41+AK41)=0,B41&gt;0),-AN41,0))</f>
        <v>0</v>
      </c>
      <c r="O41" s="226">
        <f t="shared" si="21"/>
        <v>0</v>
      </c>
      <c r="P41" s="227">
        <f>IF((W41+AB41+AG41+AL41)&gt;0,(W41+AB41+AG41+AL41)-AP41*Konfiguration!$E$9/100,IF(AND((W41+AB41+AG41+AL41)=0,B41&gt;0),-AP41*Konfiguration!$E$9/100,0))</f>
        <v>0</v>
      </c>
      <c r="Q41" s="227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0</v>
      </c>
      <c r="AO41" s="134">
        <f t="shared" si="9"/>
        <v>0</v>
      </c>
      <c r="AP41" s="134">
        <f t="shared" si="10"/>
        <v>0</v>
      </c>
      <c r="AQ41" s="134"/>
      <c r="AR41" s="134" t="str">
        <f t="shared" si="33"/>
        <v>Sonntag</v>
      </c>
      <c r="AS41" s="134">
        <f t="shared" si="34"/>
        <v>7</v>
      </c>
      <c r="AT41" s="134"/>
      <c r="AU41" s="134">
        <f t="shared" si="11"/>
        <v>0</v>
      </c>
      <c r="AV41" s="134">
        <f t="shared" si="19"/>
        <v>1</v>
      </c>
      <c r="AW41" s="133"/>
    </row>
    <row r="42" spans="1:49" ht="12" customHeight="1" x14ac:dyDescent="0.2">
      <c r="A42" s="144"/>
      <c r="B42" s="145"/>
      <c r="C42" s="145"/>
      <c r="D42" s="146"/>
      <c r="E42" s="147"/>
      <c r="F42" s="145"/>
      <c r="G42" s="146"/>
      <c r="H42" s="145"/>
      <c r="I42" s="145"/>
      <c r="J42" s="146"/>
      <c r="K42" s="145"/>
      <c r="L42" s="145"/>
      <c r="M42" s="146"/>
      <c r="N42" s="142"/>
      <c r="O42" s="233"/>
      <c r="P42" s="234"/>
      <c r="Q42" s="234"/>
      <c r="R42" s="223"/>
      <c r="S42" s="133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3"/>
    </row>
    <row r="43" spans="1:49" ht="12" customHeight="1" x14ac:dyDescent="0.2">
      <c r="Q43" s="132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O41</f>
        <v>0</v>
      </c>
      <c r="P46" s="120" t="str" cm="1">
        <f t="array" ref="P46">INDEX(tabDict[],MATCH(118,tabDict[ID],0),selLangID+1)</f>
        <v>QZ Gesamtsaldo:</v>
      </c>
      <c r="Q46" s="124">
        <f>Q41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9" priority="5">
      <formula>$AV12=1</formula>
    </cfRule>
  </conditionalFormatting>
  <conditionalFormatting sqref="O46:O47">
    <cfRule type="expression" dxfId="6" priority="3">
      <formula>$O$46&lt;0</formula>
    </cfRule>
    <cfRule type="expression" dxfId="5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E415BF6B-60AE-4D26-AF0D-974D650D098C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6DBC2DAD-B84E-4B1A-B776-B03CB090E868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F4C0E8FB-62DE-4665-A043-F8DD07163C81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P26:P41 P46:P47 O47 O9:P9 P12:P25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83F2A25-5E4C-426B-9388-CC226966B2D4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C3FCEEEF-53F6-4E8E-9378-5B49BFC9A225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6AEEB-B953-476C-A91C-A828EC61BA55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26"/>
      <c r="O2" s="126"/>
      <c r="Q2" s="132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83" t="str" cm="1">
        <f t="array" ref="N3">INDEX(tabDict[],MATCH(52,tabDict[ID],0),selLangID+1)</f>
        <v>Übertrag vom Vormonat:</v>
      </c>
      <c r="O3" s="284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18">
        <f>November!O46</f>
        <v>0</v>
      </c>
      <c r="O4" s="56" t="s">
        <v>38</v>
      </c>
      <c r="P4" s="217">
        <f>November!Q46</f>
        <v>0</v>
      </c>
      <c r="Q4" s="21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O5" s="154"/>
      <c r="P5" s="209"/>
      <c r="Q5" s="209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4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50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66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08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Konfiguration!G16</f>
        <v>45992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08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2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2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2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2" si="7">IF(AK12&gt;0,INDEX(Ruhepause,_xlfn.IFNA(MATCH(AK12-1,Anwesenheitszeit,1),0)+1),0)</f>
        <v>0</v>
      </c>
      <c r="AN12" s="134">
        <f t="shared" ref="AN12:AN42" si="8">IFERROR(INDEX(Sollarbeitszeit,AS12)*ABS(AU12-1),0)</f>
        <v>480</v>
      </c>
      <c r="AO12" s="134">
        <f t="shared" ref="AO12:AO42" si="9">SUM(X12,AC12)</f>
        <v>0</v>
      </c>
      <c r="AP12" s="134">
        <f t="shared" ref="AP12:AP42" si="10">AN12+AO12-IF(AND(X12=0,AC12=0,Y12-U12&gt;=15,AA12&gt;0),MIN(AO12,Y12-U12),0)</f>
        <v>480</v>
      </c>
      <c r="AQ12" s="134"/>
      <c r="AR12" s="134" t="str">
        <f>TEXT(A12,"TTTT")</f>
        <v>Montag</v>
      </c>
      <c r="AS12" s="134">
        <f>WEEKDAY(A12,2)</f>
        <v>1</v>
      </c>
      <c r="AT12" s="134"/>
      <c r="AU12" s="134">
        <f t="shared" ref="AU12:AU42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45993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08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2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2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2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2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Dienstag</v>
      </c>
      <c r="AS13" s="134">
        <f>WEEKDAY(A13,2)</f>
        <v>2</v>
      </c>
      <c r="AT13" s="134"/>
      <c r="AU13" s="134">
        <f t="shared" si="11"/>
        <v>0</v>
      </c>
      <c r="AV13" s="134">
        <f t="shared" ref="AV13:AV42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2" si="20">A13 + 1</f>
        <v>45994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08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2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Mittwoch</v>
      </c>
      <c r="AS14" s="134">
        <f t="shared" ref="AS14:AS38" si="25">WEEKDAY(A14,2)</f>
        <v>3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45995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08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Donnerstag</v>
      </c>
      <c r="AS15" s="134">
        <f t="shared" si="25"/>
        <v>4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45996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08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Freitag</v>
      </c>
      <c r="AS16" s="134">
        <f t="shared" si="25"/>
        <v>5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45997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08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0</v>
      </c>
      <c r="AO17" s="134">
        <f t="shared" si="9"/>
        <v>0</v>
      </c>
      <c r="AP17" s="134">
        <f t="shared" si="10"/>
        <v>0</v>
      </c>
      <c r="AQ17" s="134"/>
      <c r="AR17" s="134" t="str">
        <f t="shared" si="24"/>
        <v>Samstag</v>
      </c>
      <c r="AS17" s="134">
        <f t="shared" si="25"/>
        <v>6</v>
      </c>
      <c r="AT17" s="134"/>
      <c r="AU17" s="134">
        <f t="shared" si="11"/>
        <v>0</v>
      </c>
      <c r="AV17" s="134">
        <f t="shared" si="19"/>
        <v>1</v>
      </c>
      <c r="AW17" s="133"/>
      <c r="AX17" s="133"/>
      <c r="AY17" s="133"/>
    </row>
    <row r="18" spans="1:51" ht="12" customHeight="1" x14ac:dyDescent="0.2">
      <c r="A18" s="31">
        <f t="shared" si="20"/>
        <v>45998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08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0</v>
      </c>
      <c r="AO18" s="134">
        <f t="shared" si="9"/>
        <v>0</v>
      </c>
      <c r="AP18" s="134">
        <f t="shared" si="10"/>
        <v>0</v>
      </c>
      <c r="AQ18" s="134"/>
      <c r="AR18" s="134" t="str">
        <f t="shared" si="24"/>
        <v>Sonntag</v>
      </c>
      <c r="AS18" s="134">
        <f t="shared" si="25"/>
        <v>7</v>
      </c>
      <c r="AT18" s="134"/>
      <c r="AU18" s="134">
        <f t="shared" si="11"/>
        <v>0</v>
      </c>
      <c r="AV18" s="134">
        <f t="shared" si="19"/>
        <v>1</v>
      </c>
      <c r="AW18" s="133"/>
      <c r="AX18" s="133"/>
      <c r="AY18" s="133"/>
    </row>
    <row r="19" spans="1:51" ht="12" customHeight="1" x14ac:dyDescent="0.2">
      <c r="A19" s="31">
        <f t="shared" si="20"/>
        <v>45999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08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Montag</v>
      </c>
      <c r="AS19" s="134">
        <f t="shared" si="25"/>
        <v>1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46000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08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Dienstag</v>
      </c>
      <c r="AS20" s="134">
        <f t="shared" si="25"/>
        <v>2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46001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08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Mittwoch</v>
      </c>
      <c r="AS21" s="134">
        <f t="shared" si="25"/>
        <v>3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46002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08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Donnerstag</v>
      </c>
      <c r="AS22" s="134">
        <f t="shared" si="25"/>
        <v>4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46003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08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Freitag</v>
      </c>
      <c r="AS23" s="134">
        <f t="shared" si="25"/>
        <v>5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46004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08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0</v>
      </c>
      <c r="AO24" s="134">
        <f t="shared" si="9"/>
        <v>0</v>
      </c>
      <c r="AP24" s="134">
        <f t="shared" si="10"/>
        <v>0</v>
      </c>
      <c r="AQ24" s="134"/>
      <c r="AR24" s="134" t="str">
        <f t="shared" si="24"/>
        <v>Samstag</v>
      </c>
      <c r="AS24" s="134">
        <f t="shared" si="25"/>
        <v>6</v>
      </c>
      <c r="AT24" s="134"/>
      <c r="AU24" s="134">
        <f t="shared" si="11"/>
        <v>0</v>
      </c>
      <c r="AV24" s="134">
        <f t="shared" si="19"/>
        <v>1</v>
      </c>
      <c r="AW24" s="133"/>
    </row>
    <row r="25" spans="1:51" ht="12" customHeight="1" x14ac:dyDescent="0.2">
      <c r="A25" s="31">
        <f t="shared" si="20"/>
        <v>46005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08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0</v>
      </c>
      <c r="AO25" s="134">
        <f t="shared" si="9"/>
        <v>0</v>
      </c>
      <c r="AP25" s="134">
        <f t="shared" si="10"/>
        <v>0</v>
      </c>
      <c r="AQ25" s="134"/>
      <c r="AR25" s="134" t="str">
        <f t="shared" si="24"/>
        <v>Sonntag</v>
      </c>
      <c r="AS25" s="134">
        <f t="shared" si="25"/>
        <v>7</v>
      </c>
      <c r="AT25" s="134"/>
      <c r="AU25" s="134">
        <f t="shared" si="11"/>
        <v>0</v>
      </c>
      <c r="AV25" s="134">
        <f t="shared" si="19"/>
        <v>1</v>
      </c>
      <c r="AW25" s="133"/>
    </row>
    <row r="26" spans="1:51" ht="12" customHeight="1" x14ac:dyDescent="0.2">
      <c r="A26" s="31">
        <f t="shared" si="20"/>
        <v>46006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08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Montag</v>
      </c>
      <c r="AS26" s="134">
        <f t="shared" si="25"/>
        <v>1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46007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08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Dienstag</v>
      </c>
      <c r="AS27" s="134">
        <f t="shared" si="25"/>
        <v>2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46008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08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Mittwoch</v>
      </c>
      <c r="AS28" s="134">
        <f t="shared" si="25"/>
        <v>3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46009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08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Donnerstag</v>
      </c>
      <c r="AS29" s="134">
        <f t="shared" si="25"/>
        <v>4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46010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Freitag</v>
      </c>
      <c r="AS30" s="134">
        <f t="shared" si="25"/>
        <v>5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46011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08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0</v>
      </c>
      <c r="AO31" s="134">
        <f t="shared" si="9"/>
        <v>0</v>
      </c>
      <c r="AP31" s="134">
        <f t="shared" si="10"/>
        <v>0</v>
      </c>
      <c r="AQ31" s="134"/>
      <c r="AR31" s="134" t="str">
        <f t="shared" si="24"/>
        <v>Samstag</v>
      </c>
      <c r="AS31" s="134">
        <f t="shared" si="25"/>
        <v>6</v>
      </c>
      <c r="AT31" s="134"/>
      <c r="AU31" s="134">
        <f t="shared" si="11"/>
        <v>0</v>
      </c>
      <c r="AV31" s="134">
        <f t="shared" si="19"/>
        <v>1</v>
      </c>
      <c r="AW31" s="133"/>
    </row>
    <row r="32" spans="1:51" ht="12" customHeight="1" x14ac:dyDescent="0.2">
      <c r="A32" s="31">
        <f t="shared" si="20"/>
        <v>46012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08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0</v>
      </c>
      <c r="AO32" s="134">
        <f t="shared" si="9"/>
        <v>0</v>
      </c>
      <c r="AP32" s="134">
        <f t="shared" si="10"/>
        <v>0</v>
      </c>
      <c r="AQ32" s="134"/>
      <c r="AR32" s="134" t="str">
        <f t="shared" si="24"/>
        <v>Sonntag</v>
      </c>
      <c r="AS32" s="134">
        <f t="shared" si="25"/>
        <v>7</v>
      </c>
      <c r="AT32" s="134"/>
      <c r="AU32" s="134">
        <f t="shared" si="11"/>
        <v>0</v>
      </c>
      <c r="AV32" s="134">
        <f t="shared" si="19"/>
        <v>1</v>
      </c>
      <c r="AW32" s="133"/>
    </row>
    <row r="33" spans="1:49" ht="12" customHeight="1" x14ac:dyDescent="0.2">
      <c r="A33" s="31">
        <f t="shared" si="20"/>
        <v>46013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08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Montag</v>
      </c>
      <c r="AS33" s="134">
        <f t="shared" si="25"/>
        <v>1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46014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08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Dienstag</v>
      </c>
      <c r="AS34" s="134">
        <f t="shared" si="25"/>
        <v>2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46015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08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Mittwoch</v>
      </c>
      <c r="AS35" s="134">
        <f t="shared" si="25"/>
        <v>3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46016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08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0</v>
      </c>
      <c r="AO36" s="134">
        <f t="shared" si="9"/>
        <v>0</v>
      </c>
      <c r="AP36" s="134">
        <f t="shared" si="10"/>
        <v>0</v>
      </c>
      <c r="AQ36" s="134"/>
      <c r="AR36" s="134" t="str">
        <f t="shared" si="24"/>
        <v>Donnerstag</v>
      </c>
      <c r="AS36" s="134">
        <f t="shared" si="25"/>
        <v>4</v>
      </c>
      <c r="AT36" s="134"/>
      <c r="AU36" s="134">
        <f t="shared" si="11"/>
        <v>1</v>
      </c>
      <c r="AV36" s="134">
        <f t="shared" si="19"/>
        <v>1</v>
      </c>
      <c r="AW36" s="133"/>
    </row>
    <row r="37" spans="1:49" ht="12" customHeight="1" x14ac:dyDescent="0.2">
      <c r="A37" s="31">
        <f t="shared" si="20"/>
        <v>46017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08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0</v>
      </c>
      <c r="AO37" s="134">
        <f t="shared" si="9"/>
        <v>0</v>
      </c>
      <c r="AP37" s="134">
        <f t="shared" si="10"/>
        <v>0</v>
      </c>
      <c r="AQ37" s="134"/>
      <c r="AR37" s="134" t="str">
        <f t="shared" si="24"/>
        <v>Freitag</v>
      </c>
      <c r="AS37" s="134">
        <f t="shared" si="25"/>
        <v>5</v>
      </c>
      <c r="AT37" s="134"/>
      <c r="AU37" s="134">
        <f t="shared" si="11"/>
        <v>1</v>
      </c>
      <c r="AV37" s="134">
        <f t="shared" si="19"/>
        <v>1</v>
      </c>
      <c r="AW37" s="133"/>
    </row>
    <row r="38" spans="1:49" ht="12" customHeight="1" x14ac:dyDescent="0.2">
      <c r="A38" s="31">
        <f t="shared" si="20"/>
        <v>46018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08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0</v>
      </c>
      <c r="AO38" s="134">
        <f t="shared" si="9"/>
        <v>0</v>
      </c>
      <c r="AP38" s="134">
        <f t="shared" si="10"/>
        <v>0</v>
      </c>
      <c r="AQ38" s="134"/>
      <c r="AR38" s="134" t="str">
        <f t="shared" si="24"/>
        <v>Samstag</v>
      </c>
      <c r="AS38" s="134">
        <f t="shared" si="25"/>
        <v>6</v>
      </c>
      <c r="AT38" s="134"/>
      <c r="AU38" s="134">
        <f t="shared" si="11"/>
        <v>0</v>
      </c>
      <c r="AV38" s="134">
        <f t="shared" si="19"/>
        <v>1</v>
      </c>
      <c r="AW38" s="133"/>
    </row>
    <row r="39" spans="1:49" ht="12" customHeight="1" x14ac:dyDescent="0.2">
      <c r="A39" s="31">
        <f t="shared" si="20"/>
        <v>46019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08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0</v>
      </c>
      <c r="AO39" s="134">
        <f t="shared" si="9"/>
        <v>0</v>
      </c>
      <c r="AP39" s="134">
        <f t="shared" si="10"/>
        <v>0</v>
      </c>
      <c r="AQ39" s="134"/>
      <c r="AR39" s="134" t="str">
        <f>TEXT(A39,"TTTT")</f>
        <v>Sonntag</v>
      </c>
      <c r="AS39" s="134">
        <f>WEEKDAY(A39,2)</f>
        <v>7</v>
      </c>
      <c r="AT39" s="134"/>
      <c r="AU39" s="134">
        <f t="shared" si="11"/>
        <v>0</v>
      </c>
      <c r="AV39" s="134">
        <f t="shared" si="19"/>
        <v>1</v>
      </c>
      <c r="AW39" s="133"/>
    </row>
    <row r="40" spans="1:49" ht="12" customHeight="1" x14ac:dyDescent="0.2">
      <c r="A40" s="31">
        <f t="shared" si="20"/>
        <v>46020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08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2" si="26">HOUR(B40)*60+MINUTE(B40)</f>
        <v>0</v>
      </c>
      <c r="U40" s="134">
        <f t="shared" si="26"/>
        <v>0</v>
      </c>
      <c r="V40" s="134">
        <f t="shared" ref="V40:V42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2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2" si="29">HOUR(H40)*60+MINUTE(H40)</f>
        <v>0</v>
      </c>
      <c r="AE40" s="134">
        <f t="shared" si="29"/>
        <v>0</v>
      </c>
      <c r="AF40" s="134">
        <f t="shared" ref="AF40:AF42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2" si="31">HOUR(K40)*60+MINUTE(K40)</f>
        <v>0</v>
      </c>
      <c r="AJ40" s="134">
        <f t="shared" si="31"/>
        <v>0</v>
      </c>
      <c r="AK40" s="134">
        <f t="shared" ref="AK40:AK42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2" si="33">TEXT(A40,"TTTT")</f>
        <v>Montag</v>
      </c>
      <c r="AS40" s="134">
        <f t="shared" ref="AS40:AS42" si="34">WEEKDAY(A40,2)</f>
        <v>1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31">
        <f t="shared" si="20"/>
        <v>46021</v>
      </c>
      <c r="B41" s="32"/>
      <c r="C41" s="32"/>
      <c r="D41" s="114"/>
      <c r="E41" s="128"/>
      <c r="F41" s="32"/>
      <c r="G41" s="114"/>
      <c r="H41" s="109"/>
      <c r="I41" s="32"/>
      <c r="J41" s="114"/>
      <c r="K41" s="109"/>
      <c r="L41" s="32"/>
      <c r="M41" s="114"/>
      <c r="N41" s="108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Dienstag</v>
      </c>
      <c r="AS41" s="134">
        <f t="shared" si="34"/>
        <v>2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31">
        <f t="shared" si="20"/>
        <v>46022</v>
      </c>
      <c r="B42" s="32"/>
      <c r="C42" s="32"/>
      <c r="D42" s="114"/>
      <c r="E42" s="128"/>
      <c r="F42" s="32"/>
      <c r="G42" s="114"/>
      <c r="H42" s="109"/>
      <c r="I42" s="32"/>
      <c r="J42" s="114"/>
      <c r="K42" s="109"/>
      <c r="L42" s="32"/>
      <c r="M42" s="114"/>
      <c r="N42" s="108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21"/>
      <c r="S42" s="133"/>
      <c r="T42" s="134">
        <f t="shared" si="26"/>
        <v>0</v>
      </c>
      <c r="U42" s="134">
        <f t="shared" si="26"/>
        <v>0</v>
      </c>
      <c r="V42" s="134">
        <f t="shared" si="27"/>
        <v>0</v>
      </c>
      <c r="W42" s="134">
        <f t="shared" si="13"/>
        <v>0</v>
      </c>
      <c r="X42" s="134">
        <f t="shared" si="1"/>
        <v>0</v>
      </c>
      <c r="Y42" s="134">
        <f t="shared" si="28"/>
        <v>0</v>
      </c>
      <c r="Z42" s="134">
        <f t="shared" si="28"/>
        <v>0</v>
      </c>
      <c r="AA42" s="134">
        <f t="shared" si="23"/>
        <v>0</v>
      </c>
      <c r="AB42" s="134">
        <f t="shared" si="14"/>
        <v>0</v>
      </c>
      <c r="AC42" s="134">
        <f t="shared" si="3"/>
        <v>0</v>
      </c>
      <c r="AD42" s="134">
        <f t="shared" si="29"/>
        <v>0</v>
      </c>
      <c r="AE42" s="134">
        <f t="shared" si="29"/>
        <v>0</v>
      </c>
      <c r="AF42" s="134">
        <f t="shared" si="30"/>
        <v>0</v>
      </c>
      <c r="AG42" s="134">
        <f t="shared" si="16"/>
        <v>0</v>
      </c>
      <c r="AH42" s="134">
        <f t="shared" si="5"/>
        <v>0</v>
      </c>
      <c r="AI42" s="134">
        <f t="shared" si="31"/>
        <v>0</v>
      </c>
      <c r="AJ42" s="134">
        <f t="shared" si="31"/>
        <v>0</v>
      </c>
      <c r="AK42" s="134">
        <f t="shared" si="32"/>
        <v>0</v>
      </c>
      <c r="AL42" s="134">
        <f t="shared" si="18"/>
        <v>0</v>
      </c>
      <c r="AM42" s="134">
        <f t="shared" si="7"/>
        <v>0</v>
      </c>
      <c r="AN42" s="134">
        <f t="shared" si="8"/>
        <v>480</v>
      </c>
      <c r="AO42" s="134">
        <f t="shared" si="9"/>
        <v>0</v>
      </c>
      <c r="AP42" s="134">
        <f t="shared" si="10"/>
        <v>480</v>
      </c>
      <c r="AQ42" s="134"/>
      <c r="AR42" s="134" t="str">
        <f t="shared" si="33"/>
        <v>Mittwoch</v>
      </c>
      <c r="AS42" s="134">
        <f t="shared" si="34"/>
        <v>3</v>
      </c>
      <c r="AT42" s="134"/>
      <c r="AU42" s="134">
        <f t="shared" si="11"/>
        <v>0</v>
      </c>
      <c r="AV42" s="134">
        <f t="shared" si="19"/>
        <v>0</v>
      </c>
      <c r="AW42" s="133"/>
    </row>
    <row r="43" spans="1:49" ht="12" customHeight="1" x14ac:dyDescent="0.2"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O44" s="154"/>
      <c r="P44" s="154"/>
      <c r="Q44" s="156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O42</f>
        <v>0</v>
      </c>
      <c r="P46" s="120" t="str" cm="1">
        <f t="array" ref="P46">INDEX(tabDict[],MATCH(118,tabDict[ID],0),selLangID+1)</f>
        <v>QZ Gesamtsaldo:</v>
      </c>
      <c r="Q46" s="124">
        <f>Q42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4" priority="5">
      <formula>$AV12=1</formula>
    </cfRule>
  </conditionalFormatting>
  <conditionalFormatting sqref="O46:O47">
    <cfRule type="expression" dxfId="1" priority="3">
      <formula>$O$46&lt;0</formula>
    </cfRule>
    <cfRule type="expression" dxfId="0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030C7E78-6F95-4522-AC76-1E0900A597EC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540EA850-640C-4B15-8441-A9F31AFB2AB8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5340B337-5221-471D-A19C-D1E6F7F48C3D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6C612D2-C1DD-4D13-A09E-CB6F34DC5D27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F7B4E419-3D49-4F3C-A6EF-B83FB4A95DC1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Tabelle14">
    <tabColor theme="0" tint="-0.14999847407452621"/>
  </sheetPr>
  <dimension ref="A1:AR50"/>
  <sheetViews>
    <sheetView showGridLines="0" zoomScaleNormal="100" workbookViewId="0">
      <selection activeCell="E9" sqref="E9"/>
    </sheetView>
  </sheetViews>
  <sheetFormatPr baseColWidth="10" defaultColWidth="10.796875" defaultRowHeight="14" x14ac:dyDescent="0.2"/>
  <cols>
    <col min="1" max="1" width="11.19921875" style="7" customWidth="1"/>
    <col min="2" max="2" width="18.796875" style="7" customWidth="1"/>
    <col min="3" max="3" width="11.19921875" style="7" customWidth="1"/>
    <col min="4" max="4" width="14.3984375" style="7" customWidth="1"/>
    <col min="5" max="7" width="10.796875" style="7"/>
    <col min="8" max="8" width="15.19921875" style="7" customWidth="1"/>
    <col min="9" max="26" width="10.796875" style="7" customWidth="1"/>
    <col min="27" max="16384" width="10.796875" style="7"/>
  </cols>
  <sheetData>
    <row r="1" spans="1:44" s="16" customFormat="1" ht="18" customHeight="1" thickBot="1" x14ac:dyDescent="0.25">
      <c r="A1" s="92" t="str" cm="1">
        <f t="array" ref="A1">INDEX(tabDict[],MATCH(1,tabDict[ID],0),selLangID+1)</f>
        <v>Zeiterfassungsbogen</v>
      </c>
      <c r="B1" s="92"/>
      <c r="C1" s="2"/>
      <c r="D1" s="2"/>
      <c r="E1" s="2"/>
      <c r="F1" s="2"/>
      <c r="G1" s="2"/>
      <c r="H1" s="2"/>
    </row>
    <row r="2" spans="1:44" ht="15" thickTop="1" x14ac:dyDescent="0.2"/>
    <row r="3" spans="1:44" ht="16" x14ac:dyDescent="0.2">
      <c r="A3" s="17" t="str" cm="1">
        <f t="array" ref="A3">INDEX(tabDict[],MATCH(25,tabDict[ID],0),selLangID+1)</f>
        <v>Stand:</v>
      </c>
    </row>
    <row r="4" spans="1:44" ht="16" x14ac:dyDescent="0.2">
      <c r="A4" s="17"/>
      <c r="B4" s="93">
        <v>45720</v>
      </c>
    </row>
    <row r="6" spans="1:44" ht="15" customHeight="1" x14ac:dyDescent="0.2">
      <c r="A6" s="17" t="str" cm="1">
        <f t="array" ref="A6">INDEX(tabDict[],MATCH(48,tabDict[ID],0),selLangID+1)</f>
        <v>Kontakt:</v>
      </c>
    </row>
    <row r="7" spans="1:44" ht="16" x14ac:dyDescent="0.2">
      <c r="A7" s="17"/>
      <c r="B7" s="7" t="str" cm="1">
        <f t="array" ref="B7">INDEX(tabDict[],MATCH(50,tabDict[ID],0),selLangID+1)</f>
        <v>Dezernat 3 (Dezernat für Personal- und Rechtsangelegenheiten)</v>
      </c>
      <c r="E7" s="43"/>
    </row>
    <row r="8" spans="1:44" x14ac:dyDescent="0.2">
      <c r="B8" s="235" t="s">
        <v>220</v>
      </c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</row>
    <row r="9" spans="1:44" ht="14" customHeight="1" x14ac:dyDescent="0.2">
      <c r="A9" s="18" t="str" cm="1">
        <f t="array" ref="A9">INDEX(tabDict[],MATCH(49,tabDict[ID],0),selLangID+1)</f>
        <v>Haftungsausschluss:</v>
      </c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</row>
    <row r="10" spans="1:44" ht="19" x14ac:dyDescent="0.2">
      <c r="A10" s="19"/>
      <c r="B10" s="40" t="str" cm="1">
        <f t="array" ref="B10">INDEX(tabDict[],MATCH(51,tabDict[ID],0),selLangID+1)</f>
        <v>Die Benutzung des Programms erfolgt auf eigenes Risiko. Insbesondere wird nachdrücklich jede Form der Haftung für Schäden jeglicher Art, die durch die Nutzung entstehen, ausgeschlossen.</v>
      </c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</row>
    <row r="11" spans="1:44" x14ac:dyDescent="0.2">
      <c r="B11" s="40"/>
      <c r="C11" s="41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</row>
    <row r="12" spans="1:44" x14ac:dyDescent="0.2">
      <c r="B12" s="41"/>
      <c r="C12" s="22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</row>
    <row r="13" spans="1:44" x14ac:dyDescent="0.2">
      <c r="C13" s="22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</row>
    <row r="14" spans="1:44" x14ac:dyDescent="0.2">
      <c r="Q14" s="115"/>
      <c r="R14" s="115"/>
      <c r="S14" s="115"/>
      <c r="T14" s="115"/>
      <c r="U14" s="115"/>
      <c r="V14" s="115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5"/>
      <c r="AJ14" s="115"/>
      <c r="AK14" s="115"/>
      <c r="AL14" s="115"/>
      <c r="AM14" s="115"/>
      <c r="AN14" s="115"/>
      <c r="AO14" s="115"/>
      <c r="AP14" s="115"/>
      <c r="AQ14" s="115"/>
      <c r="AR14" s="115"/>
    </row>
    <row r="15" spans="1:44" ht="19" x14ac:dyDescent="0.2">
      <c r="A15" s="23"/>
      <c r="B15" s="24"/>
      <c r="C15" s="24"/>
      <c r="D15" s="22"/>
      <c r="E15" s="22"/>
      <c r="F15" s="22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</row>
    <row r="16" spans="1:44" ht="16" x14ac:dyDescent="0.2">
      <c r="A16" s="25"/>
      <c r="B16" s="25"/>
      <c r="C16" s="21"/>
      <c r="D16" s="22"/>
      <c r="E16" s="22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</row>
    <row r="17" spans="1:44" ht="16" x14ac:dyDescent="0.2">
      <c r="A17" s="25"/>
      <c r="B17" s="25"/>
      <c r="C17" s="21"/>
      <c r="D17" s="22"/>
      <c r="E17" s="22"/>
      <c r="Q17" s="115"/>
      <c r="R17" s="115"/>
      <c r="S17" s="115"/>
      <c r="T17" s="115"/>
      <c r="U17" s="115"/>
      <c r="V17" s="115"/>
      <c r="W17" s="115"/>
      <c r="X17" s="115"/>
      <c r="Y17" s="115"/>
      <c r="Z17" s="115"/>
      <c r="AA17" s="115"/>
      <c r="AB17" s="115"/>
      <c r="AC17" s="115"/>
      <c r="AD17" s="115"/>
      <c r="AE17" s="115"/>
      <c r="AF17" s="115"/>
      <c r="AG17" s="115"/>
      <c r="AH17" s="115"/>
      <c r="AI17" s="115"/>
      <c r="AJ17" s="115"/>
      <c r="AK17" s="115"/>
      <c r="AL17" s="115"/>
      <c r="AM17" s="115"/>
      <c r="AN17" s="115"/>
      <c r="AO17" s="115"/>
      <c r="AP17" s="115"/>
      <c r="AQ17" s="115"/>
      <c r="AR17" s="115"/>
    </row>
    <row r="18" spans="1:44" ht="16" x14ac:dyDescent="0.2">
      <c r="A18" s="25"/>
      <c r="B18" s="25"/>
      <c r="C18" s="21"/>
      <c r="D18" s="22"/>
      <c r="E18" s="22"/>
      <c r="Q18" s="115"/>
      <c r="R18" s="115"/>
      <c r="S18" s="115"/>
      <c r="T18" s="115"/>
      <c r="U18" s="115"/>
      <c r="V18" s="115"/>
      <c r="W18" s="115"/>
      <c r="X18" s="115"/>
      <c r="Y18" s="115"/>
      <c r="Z18" s="115"/>
      <c r="AA18" s="115"/>
      <c r="AB18" s="115"/>
      <c r="AC18" s="115"/>
      <c r="AD18" s="115"/>
      <c r="AE18" s="115"/>
      <c r="AF18" s="115"/>
      <c r="AG18" s="115"/>
      <c r="AH18" s="115"/>
      <c r="AI18" s="115"/>
      <c r="AJ18" s="115"/>
      <c r="AK18" s="115"/>
      <c r="AL18" s="115"/>
      <c r="AM18" s="115"/>
      <c r="AN18" s="115"/>
      <c r="AO18" s="115"/>
      <c r="AP18" s="115"/>
      <c r="AQ18" s="115"/>
      <c r="AR18" s="115"/>
    </row>
    <row r="19" spans="1:44" ht="16" x14ac:dyDescent="0.2">
      <c r="A19" s="25"/>
      <c r="B19" s="25"/>
      <c r="C19" s="20"/>
      <c r="E19" s="22"/>
      <c r="Q19" s="115"/>
      <c r="R19" s="115"/>
      <c r="S19" s="115"/>
      <c r="T19" s="115"/>
      <c r="U19" s="115"/>
      <c r="V19" s="115"/>
      <c r="W19" s="115"/>
      <c r="X19" s="115"/>
      <c r="Y19" s="115"/>
      <c r="Z19" s="115"/>
      <c r="AA19" s="115"/>
      <c r="AB19" s="115"/>
      <c r="AC19" s="115"/>
      <c r="AD19" s="115"/>
      <c r="AE19" s="115"/>
      <c r="AF19" s="115"/>
      <c r="AG19" s="115"/>
      <c r="AH19" s="115"/>
      <c r="AI19" s="115"/>
      <c r="AJ19" s="115"/>
      <c r="AK19" s="115"/>
      <c r="AL19" s="115"/>
      <c r="AM19" s="115"/>
      <c r="AN19" s="115"/>
      <c r="AO19" s="115"/>
      <c r="AP19" s="115"/>
      <c r="AQ19" s="115"/>
      <c r="AR19" s="115"/>
    </row>
    <row r="20" spans="1:44" ht="16" x14ac:dyDescent="0.2">
      <c r="A20" s="25"/>
      <c r="B20" s="25"/>
      <c r="C20" s="21"/>
      <c r="D20" s="22"/>
      <c r="E20" s="22"/>
      <c r="Q20" s="115"/>
      <c r="R20" s="115"/>
      <c r="S20" s="115"/>
      <c r="T20" s="115"/>
      <c r="U20" s="115"/>
      <c r="V20" s="115"/>
      <c r="W20" s="115"/>
      <c r="X20" s="115"/>
      <c r="Y20" s="115"/>
      <c r="Z20" s="115"/>
      <c r="AA20" s="115"/>
      <c r="AB20" s="115"/>
      <c r="AC20" s="115"/>
      <c r="AD20" s="115"/>
      <c r="AE20" s="115"/>
      <c r="AF20" s="115"/>
      <c r="AG20" s="115"/>
      <c r="AH20" s="115"/>
      <c r="AI20" s="115"/>
      <c r="AJ20" s="115"/>
      <c r="AK20" s="115"/>
      <c r="AL20" s="115"/>
      <c r="AM20" s="115"/>
      <c r="AN20" s="115"/>
      <c r="AO20" s="115"/>
      <c r="AP20" s="115"/>
      <c r="AQ20" s="115"/>
      <c r="AR20" s="115"/>
    </row>
    <row r="21" spans="1:44" ht="16" x14ac:dyDescent="0.2">
      <c r="A21" s="25"/>
      <c r="B21" s="25"/>
      <c r="C21" s="21"/>
      <c r="D21" s="22"/>
      <c r="E21" s="22"/>
      <c r="Q21" s="115"/>
      <c r="R21" s="115"/>
      <c r="S21" s="115"/>
      <c r="T21" s="115"/>
      <c r="U21" s="115"/>
      <c r="V21" s="115"/>
      <c r="W21" s="115"/>
      <c r="X21" s="115"/>
      <c r="Y21" s="115"/>
      <c r="Z21" s="115"/>
      <c r="AA21" s="115"/>
      <c r="AB21" s="115"/>
      <c r="AC21" s="115"/>
      <c r="AD21" s="115"/>
      <c r="AE21" s="115"/>
      <c r="AF21" s="115"/>
      <c r="AG21" s="115"/>
      <c r="AH21" s="115"/>
      <c r="AI21" s="115"/>
      <c r="AJ21" s="115"/>
      <c r="AK21" s="115"/>
      <c r="AL21" s="115"/>
      <c r="AM21" s="115"/>
      <c r="AN21" s="115"/>
      <c r="AO21" s="115"/>
      <c r="AP21" s="115"/>
      <c r="AQ21" s="115"/>
      <c r="AR21" s="115"/>
    </row>
    <row r="22" spans="1:44" ht="16" x14ac:dyDescent="0.2">
      <c r="A22" s="25"/>
      <c r="B22" s="25"/>
      <c r="C22" s="21"/>
      <c r="D22" s="22"/>
      <c r="E22" s="22"/>
      <c r="Q22" s="115"/>
      <c r="R22" s="115"/>
      <c r="S22" s="115"/>
      <c r="T22" s="115"/>
      <c r="U22" s="115"/>
      <c r="V22" s="115"/>
      <c r="W22" s="115"/>
      <c r="X22" s="115"/>
      <c r="Y22" s="115"/>
      <c r="Z22" s="115"/>
      <c r="AA22" s="115"/>
      <c r="AB22" s="115"/>
      <c r="AC22" s="115"/>
      <c r="AD22" s="115"/>
      <c r="AE22" s="115"/>
      <c r="AF22" s="115"/>
      <c r="AG22" s="115"/>
      <c r="AH22" s="115"/>
      <c r="AI22" s="115"/>
      <c r="AJ22" s="115"/>
      <c r="AK22" s="115"/>
      <c r="AL22" s="115"/>
      <c r="AM22" s="115"/>
      <c r="AN22" s="115"/>
      <c r="AO22" s="115"/>
      <c r="AP22" s="115"/>
      <c r="AQ22" s="115"/>
      <c r="AR22" s="115"/>
    </row>
    <row r="23" spans="1:44" ht="16" x14ac:dyDescent="0.2">
      <c r="A23" s="25"/>
      <c r="B23" s="24"/>
      <c r="C23" s="20"/>
      <c r="D23" s="22"/>
      <c r="E23" s="22"/>
      <c r="Q23" s="115"/>
      <c r="R23" s="115"/>
      <c r="S23" s="115"/>
      <c r="T23" s="115"/>
      <c r="U23" s="115"/>
      <c r="V23" s="115"/>
      <c r="W23" s="115"/>
      <c r="X23" s="115"/>
      <c r="Y23" s="115"/>
      <c r="Z23" s="115"/>
      <c r="AA23" s="115"/>
      <c r="AB23" s="115"/>
      <c r="AC23" s="115"/>
      <c r="AD23" s="115"/>
      <c r="AE23" s="115"/>
      <c r="AF23" s="115"/>
      <c r="AG23" s="115"/>
      <c r="AH23" s="115"/>
      <c r="AI23" s="115"/>
      <c r="AJ23" s="115"/>
      <c r="AK23" s="115"/>
      <c r="AL23" s="115"/>
      <c r="AM23" s="115"/>
      <c r="AN23" s="115"/>
      <c r="AO23" s="115"/>
      <c r="AP23" s="115"/>
      <c r="AQ23" s="115"/>
      <c r="AR23" s="115"/>
    </row>
    <row r="24" spans="1:44" ht="16" x14ac:dyDescent="0.2">
      <c r="A24" s="25"/>
      <c r="B24" s="24"/>
      <c r="C24" s="21"/>
      <c r="D24" s="22"/>
      <c r="E24" s="22"/>
      <c r="F24" s="22"/>
      <c r="Q24" s="115"/>
      <c r="R24" s="115"/>
      <c r="S24" s="115"/>
      <c r="T24" s="115"/>
      <c r="U24" s="115"/>
      <c r="V24" s="115"/>
      <c r="W24" s="115"/>
      <c r="X24" s="115"/>
      <c r="Y24" s="115"/>
      <c r="Z24" s="115"/>
      <c r="AA24" s="115"/>
      <c r="AB24" s="115"/>
      <c r="AC24" s="115"/>
      <c r="AD24" s="115"/>
      <c r="AE24" s="115"/>
      <c r="AF24" s="115"/>
      <c r="AG24" s="115"/>
      <c r="AH24" s="115"/>
      <c r="AI24" s="115"/>
      <c r="AJ24" s="115"/>
      <c r="AK24" s="115"/>
      <c r="AL24" s="115"/>
      <c r="AM24" s="115"/>
      <c r="AN24" s="115"/>
      <c r="AO24" s="115"/>
      <c r="AP24" s="115"/>
      <c r="AQ24" s="115"/>
      <c r="AR24" s="115"/>
    </row>
    <row r="25" spans="1:44" ht="16" x14ac:dyDescent="0.2">
      <c r="A25" s="25"/>
      <c r="B25" s="24"/>
      <c r="C25" s="20"/>
      <c r="D25" s="22"/>
      <c r="E25" s="22"/>
      <c r="F25" s="22"/>
      <c r="Q25" s="115"/>
      <c r="R25" s="115"/>
      <c r="S25" s="115"/>
      <c r="T25" s="115"/>
      <c r="U25" s="115"/>
      <c r="V25" s="115"/>
      <c r="W25" s="115"/>
      <c r="X25" s="115"/>
      <c r="Y25" s="115"/>
      <c r="Z25" s="115"/>
      <c r="AA25" s="115"/>
      <c r="AB25" s="115"/>
      <c r="AC25" s="115"/>
      <c r="AD25" s="115"/>
      <c r="AE25" s="115"/>
      <c r="AF25" s="115"/>
      <c r="AG25" s="115"/>
      <c r="AH25" s="115"/>
      <c r="AI25" s="115"/>
      <c r="AJ25" s="115"/>
      <c r="AK25" s="115"/>
      <c r="AL25" s="115"/>
      <c r="AM25" s="115"/>
      <c r="AN25" s="115"/>
      <c r="AO25" s="115"/>
      <c r="AP25" s="115"/>
      <c r="AQ25" s="115"/>
      <c r="AR25" s="115"/>
    </row>
    <row r="26" spans="1:44" x14ac:dyDescent="0.2">
      <c r="C26" s="21"/>
      <c r="Q26" s="115"/>
      <c r="R26" s="115"/>
      <c r="S26" s="115"/>
      <c r="T26" s="115"/>
      <c r="U26" s="115"/>
      <c r="V26" s="115"/>
      <c r="W26" s="115"/>
      <c r="X26" s="115"/>
      <c r="Y26" s="115"/>
      <c r="Z26" s="115"/>
      <c r="AA26" s="115"/>
      <c r="AB26" s="115"/>
      <c r="AC26" s="115"/>
      <c r="AD26" s="115"/>
      <c r="AE26" s="115"/>
      <c r="AF26" s="115"/>
      <c r="AG26" s="115"/>
      <c r="AH26" s="115"/>
      <c r="AI26" s="115"/>
      <c r="AJ26" s="115"/>
      <c r="AK26" s="115"/>
      <c r="AL26" s="115"/>
      <c r="AM26" s="115"/>
      <c r="AN26" s="115"/>
      <c r="AO26" s="115"/>
      <c r="AP26" s="115"/>
      <c r="AQ26" s="115"/>
      <c r="AR26" s="115"/>
    </row>
    <row r="27" spans="1:44" x14ac:dyDescent="0.2"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115"/>
      <c r="AJ27" s="115"/>
      <c r="AK27" s="115"/>
      <c r="AL27" s="115"/>
      <c r="AM27" s="115"/>
      <c r="AN27" s="115"/>
      <c r="AO27" s="115"/>
      <c r="AP27" s="115"/>
      <c r="AQ27" s="115"/>
      <c r="AR27" s="115"/>
    </row>
    <row r="28" spans="1:44" ht="19" x14ac:dyDescent="0.2">
      <c r="A28" s="23"/>
      <c r="B28" s="24"/>
      <c r="C28" s="21"/>
      <c r="D28" s="21"/>
      <c r="E28" s="20"/>
      <c r="F28" s="20"/>
      <c r="G28" s="20"/>
      <c r="Q28" s="115"/>
      <c r="R28" s="115"/>
      <c r="S28" s="115"/>
      <c r="T28" s="115"/>
      <c r="U28" s="115"/>
      <c r="V28" s="115"/>
      <c r="W28" s="115"/>
      <c r="X28" s="115"/>
      <c r="Y28" s="115"/>
      <c r="Z28" s="115"/>
      <c r="AA28" s="115"/>
      <c r="AB28" s="115"/>
      <c r="AC28" s="115"/>
      <c r="AD28" s="115"/>
      <c r="AE28" s="115"/>
      <c r="AF28" s="115"/>
      <c r="AG28" s="115"/>
      <c r="AH28" s="115"/>
      <c r="AI28" s="115"/>
      <c r="AJ28" s="115"/>
      <c r="AK28" s="115"/>
      <c r="AL28" s="115"/>
      <c r="AM28" s="115"/>
      <c r="AN28" s="115"/>
      <c r="AO28" s="115"/>
      <c r="AP28" s="115"/>
      <c r="AQ28" s="115"/>
      <c r="AR28" s="115"/>
    </row>
    <row r="29" spans="1:44" ht="16" x14ac:dyDescent="0.2">
      <c r="A29" s="25"/>
      <c r="B29" s="20"/>
      <c r="C29" s="24"/>
      <c r="D29" s="21"/>
      <c r="E29" s="20"/>
      <c r="F29" s="20"/>
      <c r="G29" s="20"/>
      <c r="Q29" s="115"/>
      <c r="R29" s="115"/>
      <c r="S29" s="115"/>
      <c r="T29" s="115"/>
      <c r="U29" s="115"/>
      <c r="V29" s="115"/>
      <c r="W29" s="115"/>
      <c r="X29" s="115"/>
      <c r="Y29" s="115"/>
      <c r="Z29" s="115"/>
      <c r="AA29" s="115"/>
      <c r="AB29" s="115"/>
      <c r="AC29" s="115"/>
      <c r="AD29" s="115"/>
      <c r="AE29" s="115"/>
      <c r="AF29" s="115"/>
      <c r="AG29" s="115"/>
      <c r="AH29" s="115"/>
      <c r="AI29" s="115"/>
      <c r="AJ29" s="115"/>
      <c r="AK29" s="115"/>
      <c r="AL29" s="115"/>
      <c r="AM29" s="115"/>
      <c r="AN29" s="115"/>
      <c r="AO29" s="115"/>
      <c r="AP29" s="115"/>
      <c r="AQ29" s="115"/>
      <c r="AR29" s="115"/>
    </row>
    <row r="30" spans="1:44" ht="16" x14ac:dyDescent="0.2">
      <c r="A30" s="25"/>
      <c r="B30" s="20"/>
      <c r="C30" s="24"/>
      <c r="D30" s="21"/>
      <c r="E30" s="20"/>
      <c r="F30" s="20"/>
      <c r="G30" s="20"/>
      <c r="N30" s="102"/>
      <c r="Q30" s="115"/>
      <c r="R30" s="115"/>
      <c r="S30" s="115"/>
      <c r="T30" s="115"/>
      <c r="U30" s="115"/>
      <c r="V30" s="115"/>
      <c r="W30" s="115"/>
      <c r="X30" s="115"/>
      <c r="Y30" s="115"/>
      <c r="Z30" s="115"/>
      <c r="AA30" s="115"/>
      <c r="AB30" s="115"/>
      <c r="AC30" s="115"/>
      <c r="AD30" s="115"/>
      <c r="AE30" s="115"/>
      <c r="AF30" s="115"/>
      <c r="AG30" s="115"/>
      <c r="AH30" s="115"/>
      <c r="AI30" s="115"/>
      <c r="AJ30" s="115"/>
      <c r="AK30" s="115"/>
      <c r="AL30" s="115"/>
      <c r="AM30" s="115"/>
      <c r="AN30" s="115"/>
      <c r="AO30" s="115"/>
      <c r="AP30" s="115"/>
      <c r="AQ30" s="115"/>
      <c r="AR30" s="115"/>
    </row>
    <row r="31" spans="1:44" ht="16" x14ac:dyDescent="0.2">
      <c r="A31" s="25"/>
      <c r="D31" s="20"/>
      <c r="Q31" s="115"/>
      <c r="R31" s="115"/>
      <c r="S31" s="115"/>
      <c r="T31" s="115"/>
      <c r="U31" s="115"/>
      <c r="V31" s="115"/>
      <c r="W31" s="115"/>
      <c r="X31" s="115"/>
      <c r="Y31" s="115"/>
      <c r="Z31" s="115"/>
      <c r="AA31" s="115"/>
      <c r="AB31" s="115"/>
      <c r="AC31" s="115"/>
      <c r="AD31" s="115"/>
      <c r="AE31" s="115"/>
      <c r="AF31" s="115"/>
      <c r="AG31" s="115"/>
      <c r="AH31" s="115"/>
      <c r="AI31" s="115"/>
      <c r="AJ31" s="115"/>
      <c r="AK31" s="115"/>
      <c r="AL31" s="115"/>
      <c r="AM31" s="115"/>
      <c r="AN31" s="115"/>
      <c r="AO31" s="115"/>
      <c r="AP31" s="115"/>
      <c r="AQ31" s="115"/>
      <c r="AR31" s="115"/>
    </row>
    <row r="32" spans="1:44" ht="16" x14ac:dyDescent="0.2">
      <c r="A32" s="25"/>
      <c r="B32" s="21"/>
      <c r="D32" s="21"/>
      <c r="G32" s="20"/>
      <c r="H32" s="20"/>
      <c r="Q32" s="115"/>
      <c r="R32" s="115"/>
      <c r="S32" s="115"/>
      <c r="T32" s="115"/>
      <c r="U32" s="115"/>
      <c r="V32" s="115"/>
      <c r="W32" s="115"/>
      <c r="X32" s="115"/>
      <c r="Y32" s="115"/>
      <c r="Z32" s="115"/>
      <c r="AA32" s="115"/>
      <c r="AB32" s="115"/>
      <c r="AC32" s="115"/>
      <c r="AD32" s="115"/>
      <c r="AE32" s="115"/>
      <c r="AF32" s="115"/>
      <c r="AG32" s="115"/>
      <c r="AH32" s="115"/>
      <c r="AI32" s="115"/>
      <c r="AJ32" s="115"/>
      <c r="AK32" s="115"/>
      <c r="AL32" s="115"/>
      <c r="AM32" s="115"/>
      <c r="AN32" s="115"/>
      <c r="AO32" s="115"/>
      <c r="AP32" s="115"/>
      <c r="AQ32" s="115"/>
      <c r="AR32" s="115"/>
    </row>
    <row r="33" spans="1:44" ht="16" x14ac:dyDescent="0.2">
      <c r="A33" s="25"/>
      <c r="B33" s="25"/>
      <c r="D33" s="20"/>
      <c r="H33" s="20"/>
      <c r="Q33" s="115"/>
      <c r="R33" s="115"/>
      <c r="S33" s="115"/>
      <c r="T33" s="115"/>
      <c r="U33" s="115"/>
      <c r="V33" s="115"/>
      <c r="W33" s="115"/>
      <c r="X33" s="115"/>
      <c r="Y33" s="115"/>
      <c r="Z33" s="115"/>
      <c r="AA33" s="115"/>
      <c r="AB33" s="115"/>
      <c r="AC33" s="115"/>
      <c r="AD33" s="115"/>
      <c r="AE33" s="115"/>
      <c r="AF33" s="115"/>
      <c r="AG33" s="115"/>
      <c r="AH33" s="115"/>
      <c r="AI33" s="115"/>
      <c r="AJ33" s="115"/>
      <c r="AK33" s="115"/>
      <c r="AL33" s="115"/>
      <c r="AM33" s="115"/>
      <c r="AN33" s="115"/>
      <c r="AO33" s="115"/>
      <c r="AP33" s="115"/>
      <c r="AQ33" s="115"/>
      <c r="AR33" s="115"/>
    </row>
    <row r="34" spans="1:44" ht="16" x14ac:dyDescent="0.2">
      <c r="A34" s="25"/>
      <c r="B34" s="25"/>
      <c r="C34" s="24"/>
      <c r="D34" s="21"/>
      <c r="E34" s="21"/>
      <c r="F34" s="20"/>
      <c r="G34" s="20"/>
      <c r="H34" s="20"/>
      <c r="Q34" s="115"/>
      <c r="R34" s="115"/>
      <c r="S34" s="115"/>
      <c r="T34" s="115"/>
      <c r="U34" s="115"/>
      <c r="V34" s="115"/>
      <c r="W34" s="115"/>
      <c r="X34" s="115"/>
      <c r="Y34" s="115"/>
      <c r="Z34" s="115"/>
      <c r="AA34" s="115"/>
      <c r="AB34" s="115"/>
      <c r="AC34" s="115"/>
      <c r="AD34" s="115"/>
      <c r="AE34" s="115"/>
      <c r="AF34" s="115"/>
      <c r="AG34" s="115"/>
      <c r="AH34" s="115"/>
      <c r="AI34" s="115"/>
      <c r="AJ34" s="115"/>
      <c r="AK34" s="115"/>
      <c r="AL34" s="115"/>
      <c r="AM34" s="115"/>
      <c r="AN34" s="115"/>
      <c r="AO34" s="115"/>
      <c r="AP34" s="115"/>
      <c r="AQ34" s="115"/>
      <c r="AR34" s="115"/>
    </row>
    <row r="35" spans="1:44" ht="16" x14ac:dyDescent="0.2">
      <c r="A35" s="25"/>
      <c r="B35" s="25"/>
      <c r="D35" s="21"/>
      <c r="G35" s="20"/>
      <c r="H35" s="20"/>
      <c r="Q35" s="115"/>
      <c r="R35" s="115"/>
      <c r="S35" s="115"/>
      <c r="T35" s="115"/>
      <c r="U35" s="115"/>
      <c r="V35" s="115"/>
      <c r="W35" s="115"/>
      <c r="X35" s="115"/>
      <c r="Y35" s="115"/>
      <c r="Z35" s="115"/>
      <c r="AA35" s="115"/>
      <c r="AB35" s="115"/>
      <c r="AC35" s="115"/>
      <c r="AD35" s="115"/>
      <c r="AE35" s="115"/>
      <c r="AF35" s="115"/>
      <c r="AG35" s="115"/>
      <c r="AH35" s="115"/>
      <c r="AI35" s="115"/>
      <c r="AJ35" s="115"/>
      <c r="AK35" s="115"/>
      <c r="AL35" s="115"/>
      <c r="AM35" s="115"/>
      <c r="AN35" s="115"/>
      <c r="AO35" s="115"/>
      <c r="AP35" s="115"/>
      <c r="AQ35" s="115"/>
      <c r="AR35" s="115"/>
    </row>
    <row r="36" spans="1:44" ht="16" x14ac:dyDescent="0.2">
      <c r="A36" s="22"/>
      <c r="B36" s="25"/>
      <c r="C36" s="24"/>
      <c r="D36" s="21"/>
      <c r="E36" s="21"/>
      <c r="F36" s="20"/>
      <c r="G36" s="20"/>
      <c r="H36" s="20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</row>
    <row r="37" spans="1:44" x14ac:dyDescent="0.2">
      <c r="A37" s="22"/>
      <c r="B37" s="22"/>
      <c r="C37" s="24"/>
      <c r="D37" s="21"/>
      <c r="E37" s="21"/>
      <c r="F37" s="20"/>
      <c r="G37" s="20"/>
      <c r="H37" s="20"/>
      <c r="I37" s="20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</row>
    <row r="38" spans="1:44" x14ac:dyDescent="0.2">
      <c r="A38" s="22"/>
      <c r="B38" s="22"/>
      <c r="C38" s="21"/>
      <c r="D38" s="21"/>
      <c r="E38" s="21"/>
      <c r="F38" s="21"/>
      <c r="H38" s="20"/>
      <c r="I38" s="20"/>
      <c r="Q38" s="115"/>
      <c r="R38" s="115"/>
      <c r="S38" s="115"/>
      <c r="T38" s="115"/>
      <c r="U38" s="115"/>
      <c r="V38" s="115"/>
      <c r="W38" s="115"/>
      <c r="X38" s="115"/>
      <c r="Y38" s="115"/>
      <c r="Z38" s="115"/>
      <c r="AA38" s="115"/>
      <c r="AB38" s="115"/>
      <c r="AC38" s="115"/>
      <c r="AD38" s="115"/>
      <c r="AE38" s="115"/>
      <c r="AF38" s="115"/>
      <c r="AG38" s="115"/>
      <c r="AH38" s="115"/>
      <c r="AI38" s="115"/>
      <c r="AJ38" s="115"/>
      <c r="AK38" s="115"/>
      <c r="AL38" s="115"/>
      <c r="AM38" s="115"/>
      <c r="AN38" s="115"/>
      <c r="AO38" s="115"/>
      <c r="AP38" s="115"/>
      <c r="AQ38" s="115"/>
      <c r="AR38" s="115"/>
    </row>
    <row r="39" spans="1:44" x14ac:dyDescent="0.2">
      <c r="B39" s="22"/>
      <c r="C39" s="21"/>
      <c r="D39" s="21"/>
      <c r="E39" s="21"/>
      <c r="F39" s="21"/>
      <c r="H39" s="20"/>
      <c r="I39" s="20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</row>
    <row r="40" spans="1:44" x14ac:dyDescent="0.2">
      <c r="C40" s="21"/>
      <c r="D40" s="21"/>
      <c r="E40" s="22"/>
      <c r="I40" s="20"/>
      <c r="Q40" s="115"/>
      <c r="R40" s="115"/>
      <c r="S40" s="115"/>
      <c r="T40" s="115"/>
      <c r="U40" s="115"/>
      <c r="V40" s="115"/>
      <c r="W40" s="115"/>
      <c r="X40" s="115"/>
      <c r="Y40" s="115"/>
      <c r="Z40" s="115"/>
      <c r="AA40" s="115"/>
      <c r="AB40" s="115"/>
      <c r="AC40" s="115"/>
      <c r="AD40" s="115"/>
      <c r="AE40" s="115"/>
      <c r="AF40" s="115"/>
      <c r="AG40" s="115"/>
      <c r="AH40" s="115"/>
      <c r="AI40" s="115"/>
      <c r="AJ40" s="115"/>
      <c r="AK40" s="115"/>
      <c r="AL40" s="115"/>
      <c r="AM40" s="115"/>
      <c r="AN40" s="115"/>
      <c r="AO40" s="115"/>
      <c r="AP40" s="115"/>
      <c r="AQ40" s="115"/>
      <c r="AR40" s="115"/>
    </row>
    <row r="41" spans="1:44" x14ac:dyDescent="0.2">
      <c r="A41" s="22"/>
      <c r="B41" s="22"/>
      <c r="C41" s="21"/>
      <c r="D41" s="21"/>
      <c r="E41" s="22"/>
      <c r="I41" s="20"/>
      <c r="Q41" s="115"/>
      <c r="R41" s="115"/>
      <c r="S41" s="115"/>
      <c r="T41" s="115"/>
      <c r="U41" s="115"/>
      <c r="V41" s="115"/>
      <c r="W41" s="115"/>
      <c r="X41" s="115"/>
      <c r="Y41" s="115"/>
      <c r="Z41" s="115"/>
      <c r="AA41" s="115"/>
      <c r="AB41" s="115"/>
      <c r="AC41" s="115"/>
      <c r="AD41" s="115"/>
      <c r="AE41" s="115"/>
      <c r="AF41" s="115"/>
      <c r="AG41" s="115"/>
      <c r="AH41" s="115"/>
      <c r="AI41" s="115"/>
      <c r="AJ41" s="115"/>
      <c r="AK41" s="115"/>
      <c r="AL41" s="115"/>
      <c r="AM41" s="115"/>
      <c r="AN41" s="115"/>
      <c r="AO41" s="115"/>
      <c r="AP41" s="115"/>
      <c r="AQ41" s="115"/>
      <c r="AR41" s="115"/>
    </row>
    <row r="42" spans="1:44" x14ac:dyDescent="0.2">
      <c r="A42" s="22"/>
      <c r="B42" s="22"/>
      <c r="C42" s="21"/>
      <c r="D42" s="21"/>
      <c r="E42" s="22"/>
      <c r="F42" s="22"/>
      <c r="Q42" s="115"/>
      <c r="R42" s="115"/>
      <c r="S42" s="115"/>
      <c r="T42" s="115"/>
      <c r="U42" s="115"/>
      <c r="V42" s="115"/>
      <c r="W42" s="115"/>
      <c r="X42" s="115"/>
      <c r="Y42" s="115"/>
      <c r="Z42" s="115"/>
      <c r="AA42" s="115"/>
      <c r="AB42" s="115"/>
      <c r="AC42" s="115"/>
      <c r="AD42" s="115"/>
      <c r="AE42" s="115"/>
      <c r="AF42" s="115"/>
      <c r="AG42" s="115"/>
      <c r="AH42" s="115"/>
      <c r="AI42" s="115"/>
      <c r="AJ42" s="115"/>
      <c r="AK42" s="115"/>
      <c r="AL42" s="115"/>
      <c r="AM42" s="115"/>
      <c r="AN42" s="115"/>
      <c r="AO42" s="115"/>
      <c r="AP42" s="115"/>
      <c r="AQ42" s="115"/>
      <c r="AR42" s="115"/>
    </row>
    <row r="48" spans="1:44" x14ac:dyDescent="0.2">
      <c r="A48" s="22"/>
      <c r="C48" s="22"/>
      <c r="D48" s="22"/>
    </row>
    <row r="49" spans="1:4" x14ac:dyDescent="0.2">
      <c r="A49" s="22"/>
      <c r="C49" s="22"/>
      <c r="D49" s="22"/>
    </row>
    <row r="50" spans="1:4" x14ac:dyDescent="0.2">
      <c r="D50" s="22"/>
    </row>
  </sheetData>
  <phoneticPr fontId="4" type="noConversion"/>
  <hyperlinks>
    <hyperlink ref="B8" r:id="rId1" xr:uid="{CAEBF482-3E35-0247-A470-38E85325A832}"/>
  </hyperlinks>
  <pageMargins left="0.75" right="0.75" top="1" bottom="1" header="0.5" footer="0.5"/>
  <pageSetup paperSize="9" orientation="portrait" verticalDpi="0" r:id="rId2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A6A16-7C2D-0E49-94B1-10CF08930AF5}">
  <dimension ref="A1"/>
  <sheetViews>
    <sheetView workbookViewId="0"/>
  </sheetViews>
  <sheetFormatPr baseColWidth="10" defaultRowHeight="14" x14ac:dyDescent="0.2"/>
  <sheetData/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98238-6082-41ED-8D70-D2581C079168}">
  <sheetPr codeName="Tabelle15"/>
  <dimension ref="A1:H86"/>
  <sheetViews>
    <sheetView zoomScaleNormal="100" workbookViewId="0">
      <selection activeCell="B28" sqref="B28"/>
    </sheetView>
  </sheetViews>
  <sheetFormatPr baseColWidth="10" defaultColWidth="11.3984375" defaultRowHeight="14" x14ac:dyDescent="0.2"/>
  <cols>
    <col min="1" max="1" width="13.19921875" style="102" customWidth="1"/>
    <col min="2" max="2" width="34" style="102" customWidth="1"/>
    <col min="3" max="3" width="45" style="102" customWidth="1"/>
    <col min="4" max="4" width="3.19921875" style="102" customWidth="1"/>
    <col min="5" max="5" width="11.3984375" style="102"/>
    <col min="6" max="6" width="2.19921875" style="102" customWidth="1"/>
    <col min="7" max="8" width="11.3984375" style="102"/>
    <col min="9" max="26" width="0" style="102" hidden="1" customWidth="1"/>
    <col min="27" max="16384" width="11.3984375" style="102"/>
  </cols>
  <sheetData>
    <row r="1" spans="1:8" ht="17" thickBot="1" x14ac:dyDescent="0.25">
      <c r="A1" s="102" t="s">
        <v>98</v>
      </c>
      <c r="B1" s="102" t="s">
        <v>99</v>
      </c>
      <c r="C1" s="102" t="s">
        <v>100</v>
      </c>
      <c r="E1" s="202" t="s">
        <v>103</v>
      </c>
      <c r="F1" s="203"/>
      <c r="G1" s="149" t="s">
        <v>98</v>
      </c>
      <c r="H1" s="149" t="s">
        <v>104</v>
      </c>
    </row>
    <row r="2" spans="1:8" ht="15" x14ac:dyDescent="0.2">
      <c r="A2" s="102">
        <v>1</v>
      </c>
      <c r="B2" s="102" t="s">
        <v>77</v>
      </c>
      <c r="C2" s="102" t="s">
        <v>101</v>
      </c>
      <c r="E2" s="204">
        <f>INDEX(tabLang[ID],MATCH(selLang,tabLang[Lang],0))</f>
        <v>1</v>
      </c>
      <c r="F2" s="203"/>
      <c r="G2" s="205">
        <v>1</v>
      </c>
      <c r="H2" s="205" t="s">
        <v>102</v>
      </c>
    </row>
    <row r="3" spans="1:8" ht="15" x14ac:dyDescent="0.2">
      <c r="A3" s="102">
        <v>2</v>
      </c>
      <c r="B3" s="102" t="s">
        <v>0</v>
      </c>
      <c r="C3" s="102" t="s">
        <v>0</v>
      </c>
      <c r="G3" s="205">
        <v>2</v>
      </c>
      <c r="H3" s="205" t="s">
        <v>105</v>
      </c>
    </row>
    <row r="4" spans="1:8" x14ac:dyDescent="0.2">
      <c r="A4" s="102">
        <v>3</v>
      </c>
      <c r="B4" s="102" t="s">
        <v>1</v>
      </c>
      <c r="C4" s="102" t="s">
        <v>106</v>
      </c>
    </row>
    <row r="5" spans="1:8" x14ac:dyDescent="0.2">
      <c r="A5" s="102">
        <v>4</v>
      </c>
      <c r="B5" s="102" t="s">
        <v>80</v>
      </c>
      <c r="C5" s="102" t="s">
        <v>107</v>
      </c>
    </row>
    <row r="6" spans="1:8" x14ac:dyDescent="0.2">
      <c r="A6" s="102">
        <v>5</v>
      </c>
      <c r="B6" s="102" t="s">
        <v>3</v>
      </c>
      <c r="C6" s="102" t="s">
        <v>108</v>
      </c>
    </row>
    <row r="7" spans="1:8" x14ac:dyDescent="0.2">
      <c r="A7" s="102">
        <v>6</v>
      </c>
      <c r="B7" s="102" t="s">
        <v>5</v>
      </c>
      <c r="C7" s="102" t="s">
        <v>109</v>
      </c>
    </row>
    <row r="8" spans="1:8" x14ac:dyDescent="0.2">
      <c r="A8" s="102">
        <v>7</v>
      </c>
      <c r="B8" s="102" t="s">
        <v>6</v>
      </c>
      <c r="C8" s="102" t="s">
        <v>110</v>
      </c>
    </row>
    <row r="9" spans="1:8" x14ac:dyDescent="0.2">
      <c r="A9" s="102">
        <v>8</v>
      </c>
      <c r="B9" s="102" t="s">
        <v>7</v>
      </c>
      <c r="C9" s="102" t="s">
        <v>111</v>
      </c>
    </row>
    <row r="10" spans="1:8" x14ac:dyDescent="0.2">
      <c r="A10" s="102">
        <v>9</v>
      </c>
      <c r="B10" s="102" t="s">
        <v>8</v>
      </c>
      <c r="C10" s="102" t="s">
        <v>112</v>
      </c>
    </row>
    <row r="11" spans="1:8" x14ac:dyDescent="0.2">
      <c r="A11" s="102">
        <v>10</v>
      </c>
      <c r="B11" s="102" t="s">
        <v>9</v>
      </c>
      <c r="C11" s="102" t="s">
        <v>113</v>
      </c>
    </row>
    <row r="12" spans="1:8" x14ac:dyDescent="0.2">
      <c r="A12" s="102">
        <v>11</v>
      </c>
      <c r="B12" s="102" t="s">
        <v>10</v>
      </c>
      <c r="C12" s="102" t="s">
        <v>114</v>
      </c>
    </row>
    <row r="13" spans="1:8" x14ac:dyDescent="0.2">
      <c r="A13" s="102">
        <v>12</v>
      </c>
      <c r="B13" s="102" t="s">
        <v>2</v>
      </c>
      <c r="C13" s="102" t="s">
        <v>115</v>
      </c>
    </row>
    <row r="14" spans="1:8" x14ac:dyDescent="0.2">
      <c r="A14" s="102">
        <v>13</v>
      </c>
      <c r="B14" s="102" t="s">
        <v>14</v>
      </c>
      <c r="C14" s="102" t="s">
        <v>116</v>
      </c>
    </row>
    <row r="15" spans="1:8" x14ac:dyDescent="0.2">
      <c r="A15" s="102">
        <v>14</v>
      </c>
      <c r="B15" s="102" t="s">
        <v>15</v>
      </c>
      <c r="C15" s="102" t="s">
        <v>117</v>
      </c>
    </row>
    <row r="16" spans="1:8" x14ac:dyDescent="0.2">
      <c r="A16" s="102">
        <v>15</v>
      </c>
      <c r="B16" s="102" t="s">
        <v>16</v>
      </c>
      <c r="C16" s="102" t="s">
        <v>118</v>
      </c>
    </row>
    <row r="17" spans="1:3" x14ac:dyDescent="0.2">
      <c r="A17" s="102">
        <v>16</v>
      </c>
      <c r="B17" s="102" t="s">
        <v>17</v>
      </c>
      <c r="C17" s="102" t="s">
        <v>119</v>
      </c>
    </row>
    <row r="18" spans="1:3" x14ac:dyDescent="0.2">
      <c r="A18" s="102">
        <v>17</v>
      </c>
      <c r="B18" s="102" t="s">
        <v>18</v>
      </c>
      <c r="C18" s="102" t="s">
        <v>120</v>
      </c>
    </row>
    <row r="19" spans="1:3" x14ac:dyDescent="0.2">
      <c r="A19" s="102">
        <v>18</v>
      </c>
      <c r="B19" s="102" t="s">
        <v>20</v>
      </c>
      <c r="C19" s="102" t="s">
        <v>121</v>
      </c>
    </row>
    <row r="20" spans="1:3" x14ac:dyDescent="0.2">
      <c r="A20" s="102">
        <v>19</v>
      </c>
      <c r="B20" s="102" t="s">
        <v>22</v>
      </c>
      <c r="C20" s="102" t="s">
        <v>122</v>
      </c>
    </row>
    <row r="21" spans="1:3" x14ac:dyDescent="0.2">
      <c r="A21" s="102">
        <v>20</v>
      </c>
      <c r="B21" s="102" t="s">
        <v>23</v>
      </c>
      <c r="C21" s="102" t="s">
        <v>123</v>
      </c>
    </row>
    <row r="22" spans="1:3" x14ac:dyDescent="0.2">
      <c r="A22" s="102">
        <v>21</v>
      </c>
      <c r="B22" s="102" t="s">
        <v>24</v>
      </c>
      <c r="C22" s="102" t="s">
        <v>124</v>
      </c>
    </row>
    <row r="23" spans="1:3" x14ac:dyDescent="0.2">
      <c r="A23" s="102">
        <v>22</v>
      </c>
      <c r="B23" s="102" t="s">
        <v>26</v>
      </c>
      <c r="C23" s="102" t="s">
        <v>125</v>
      </c>
    </row>
    <row r="24" spans="1:3" x14ac:dyDescent="0.2">
      <c r="A24" s="102">
        <v>23</v>
      </c>
      <c r="B24" s="102" t="s">
        <v>28</v>
      </c>
      <c r="C24" s="102" t="s">
        <v>126</v>
      </c>
    </row>
    <row r="25" spans="1:3" x14ac:dyDescent="0.2">
      <c r="A25" s="102">
        <v>24</v>
      </c>
      <c r="B25" s="102" t="s">
        <v>30</v>
      </c>
      <c r="C25" s="102" t="s">
        <v>127</v>
      </c>
    </row>
    <row r="26" spans="1:3" x14ac:dyDescent="0.2">
      <c r="A26" s="102">
        <v>25</v>
      </c>
      <c r="B26" s="102" t="s">
        <v>76</v>
      </c>
      <c r="C26" s="102" t="s">
        <v>128</v>
      </c>
    </row>
    <row r="27" spans="1:3" x14ac:dyDescent="0.2">
      <c r="A27" s="102">
        <v>26</v>
      </c>
      <c r="B27" s="102" t="s">
        <v>48</v>
      </c>
      <c r="C27" s="102" t="s">
        <v>129</v>
      </c>
    </row>
    <row r="28" spans="1:3" x14ac:dyDescent="0.2">
      <c r="A28" s="102">
        <v>27</v>
      </c>
      <c r="B28" s="102" t="s">
        <v>13</v>
      </c>
      <c r="C28" s="102" t="s">
        <v>130</v>
      </c>
    </row>
    <row r="29" spans="1:3" ht="90" x14ac:dyDescent="0.2">
      <c r="A29" s="102">
        <v>28</v>
      </c>
      <c r="B29" s="103" t="s">
        <v>90</v>
      </c>
      <c r="C29" s="103" t="s">
        <v>208</v>
      </c>
    </row>
    <row r="30" spans="1:3" x14ac:dyDescent="0.2">
      <c r="A30" s="102">
        <v>29</v>
      </c>
      <c r="B30" s="102" t="s">
        <v>91</v>
      </c>
      <c r="C30" s="102" t="s">
        <v>131</v>
      </c>
    </row>
    <row r="31" spans="1:3" x14ac:dyDescent="0.2">
      <c r="A31" s="102">
        <v>30</v>
      </c>
      <c r="B31" s="102" t="s">
        <v>19</v>
      </c>
      <c r="C31" s="102" t="s">
        <v>132</v>
      </c>
    </row>
    <row r="32" spans="1:3" x14ac:dyDescent="0.2">
      <c r="A32" s="102">
        <v>31</v>
      </c>
      <c r="B32" s="102" t="s">
        <v>21</v>
      </c>
      <c r="C32" s="102" t="s">
        <v>133</v>
      </c>
    </row>
    <row r="33" spans="1:3" x14ac:dyDescent="0.2">
      <c r="A33" s="102">
        <v>32</v>
      </c>
      <c r="B33" s="102" t="s">
        <v>83</v>
      </c>
      <c r="C33" s="102" t="s">
        <v>134</v>
      </c>
    </row>
    <row r="34" spans="1:3" x14ac:dyDescent="0.2">
      <c r="A34" s="102">
        <v>33</v>
      </c>
      <c r="B34" s="102" t="s">
        <v>25</v>
      </c>
      <c r="C34" s="102" t="s">
        <v>135</v>
      </c>
    </row>
    <row r="35" spans="1:3" x14ac:dyDescent="0.2">
      <c r="A35" s="102">
        <v>34</v>
      </c>
      <c r="B35" s="102" t="s">
        <v>27</v>
      </c>
      <c r="C35" s="102" t="s">
        <v>136</v>
      </c>
    </row>
    <row r="36" spans="1:3" x14ac:dyDescent="0.2">
      <c r="A36" s="102">
        <v>36</v>
      </c>
      <c r="B36" s="102" t="s">
        <v>31</v>
      </c>
      <c r="C36" s="102" t="s">
        <v>137</v>
      </c>
    </row>
    <row r="37" spans="1:3" x14ac:dyDescent="0.2">
      <c r="A37" s="102">
        <v>37</v>
      </c>
      <c r="B37" s="102" t="s">
        <v>33</v>
      </c>
      <c r="C37" s="102" t="s">
        <v>140</v>
      </c>
    </row>
    <row r="38" spans="1:3" x14ac:dyDescent="0.2">
      <c r="A38" s="102">
        <v>38</v>
      </c>
      <c r="B38" s="102" t="s">
        <v>32</v>
      </c>
      <c r="C38" s="102" t="s">
        <v>141</v>
      </c>
    </row>
    <row r="39" spans="1:3" x14ac:dyDescent="0.2">
      <c r="A39" s="102">
        <v>43</v>
      </c>
      <c r="B39" s="102" t="s">
        <v>78</v>
      </c>
      <c r="C39" s="102" t="s">
        <v>138</v>
      </c>
    </row>
    <row r="40" spans="1:3" x14ac:dyDescent="0.2">
      <c r="A40" s="102">
        <v>44</v>
      </c>
      <c r="B40" s="102" t="s">
        <v>95</v>
      </c>
      <c r="C40" s="102" t="s">
        <v>139</v>
      </c>
    </row>
    <row r="41" spans="1:3" x14ac:dyDescent="0.2">
      <c r="A41" s="102">
        <v>45</v>
      </c>
      <c r="B41" s="102" t="s">
        <v>35</v>
      </c>
      <c r="C41" s="102" t="s">
        <v>146</v>
      </c>
    </row>
    <row r="42" spans="1:3" x14ac:dyDescent="0.2">
      <c r="A42" s="102">
        <v>46</v>
      </c>
      <c r="B42" s="102" t="s">
        <v>36</v>
      </c>
      <c r="C42" s="102" t="s">
        <v>147</v>
      </c>
    </row>
    <row r="43" spans="1:3" x14ac:dyDescent="0.2">
      <c r="A43" s="102">
        <v>47</v>
      </c>
      <c r="B43" s="102" t="s">
        <v>149</v>
      </c>
      <c r="C43" s="102" t="s">
        <v>148</v>
      </c>
    </row>
    <row r="44" spans="1:3" x14ac:dyDescent="0.2">
      <c r="A44" s="102">
        <v>48</v>
      </c>
      <c r="B44" s="102" t="s">
        <v>82</v>
      </c>
      <c r="C44" s="102" t="s">
        <v>150</v>
      </c>
    </row>
    <row r="45" spans="1:3" x14ac:dyDescent="0.2">
      <c r="A45" s="102">
        <v>49</v>
      </c>
      <c r="B45" s="102" t="s">
        <v>75</v>
      </c>
      <c r="C45" s="102" t="s">
        <v>151</v>
      </c>
    </row>
    <row r="46" spans="1:3" x14ac:dyDescent="0.2">
      <c r="A46" s="102">
        <v>50</v>
      </c>
      <c r="B46" s="102" t="s">
        <v>92</v>
      </c>
      <c r="C46" s="102" t="s">
        <v>152</v>
      </c>
    </row>
    <row r="47" spans="1:3" x14ac:dyDescent="0.2">
      <c r="A47" s="102">
        <v>51</v>
      </c>
      <c r="B47" s="102" t="s">
        <v>154</v>
      </c>
      <c r="C47" s="102" t="s">
        <v>153</v>
      </c>
    </row>
    <row r="48" spans="1:3" x14ac:dyDescent="0.2">
      <c r="A48" s="102">
        <v>52</v>
      </c>
      <c r="B48" s="102" t="s">
        <v>73</v>
      </c>
      <c r="C48" s="102" t="s">
        <v>156</v>
      </c>
    </row>
    <row r="49" spans="1:3" x14ac:dyDescent="0.2">
      <c r="A49" s="102">
        <v>53</v>
      </c>
      <c r="B49" s="102" t="s">
        <v>37</v>
      </c>
      <c r="C49" s="102" t="s">
        <v>155</v>
      </c>
    </row>
    <row r="50" spans="1:3" x14ac:dyDescent="0.2">
      <c r="A50" s="102">
        <v>54</v>
      </c>
      <c r="B50" s="102" t="s">
        <v>49</v>
      </c>
      <c r="C50" s="102" t="s">
        <v>157</v>
      </c>
    </row>
    <row r="51" spans="1:3" x14ac:dyDescent="0.2">
      <c r="A51" s="102">
        <v>55</v>
      </c>
      <c r="B51" s="102" t="s">
        <v>40</v>
      </c>
      <c r="C51" s="102" t="s">
        <v>158</v>
      </c>
    </row>
    <row r="52" spans="1:3" x14ac:dyDescent="0.2">
      <c r="A52" s="102">
        <v>56</v>
      </c>
      <c r="B52" s="102" t="s">
        <v>41</v>
      </c>
      <c r="C52" s="102" t="s">
        <v>159</v>
      </c>
    </row>
    <row r="53" spans="1:3" x14ac:dyDescent="0.2">
      <c r="A53" s="102">
        <v>57</v>
      </c>
      <c r="B53" s="102" t="s">
        <v>42</v>
      </c>
      <c r="C53" s="102" t="s">
        <v>160</v>
      </c>
    </row>
    <row r="54" spans="1:3" x14ac:dyDescent="0.2">
      <c r="A54" s="102">
        <v>58</v>
      </c>
      <c r="B54" s="102" t="s">
        <v>167</v>
      </c>
      <c r="C54" s="102" t="s">
        <v>161</v>
      </c>
    </row>
    <row r="55" spans="1:3" x14ac:dyDescent="0.2">
      <c r="A55" s="102">
        <v>59</v>
      </c>
      <c r="B55" s="102" t="s">
        <v>48</v>
      </c>
      <c r="C55" s="102" t="s">
        <v>162</v>
      </c>
    </row>
    <row r="56" spans="1:3" x14ac:dyDescent="0.2">
      <c r="A56" s="102">
        <v>60</v>
      </c>
      <c r="B56" s="102" t="s">
        <v>46</v>
      </c>
      <c r="C56" s="102" t="s">
        <v>163</v>
      </c>
    </row>
    <row r="57" spans="1:3" x14ac:dyDescent="0.2">
      <c r="A57" s="102">
        <v>61</v>
      </c>
      <c r="B57" s="102" t="s">
        <v>47</v>
      </c>
      <c r="C57" s="102" t="s">
        <v>164</v>
      </c>
    </row>
    <row r="58" spans="1:3" x14ac:dyDescent="0.2">
      <c r="A58" s="102">
        <v>62</v>
      </c>
      <c r="B58" s="102" t="s">
        <v>43</v>
      </c>
      <c r="C58" s="102" t="s">
        <v>165</v>
      </c>
    </row>
    <row r="59" spans="1:3" x14ac:dyDescent="0.2">
      <c r="A59" s="102">
        <v>63</v>
      </c>
      <c r="B59" s="102" t="s">
        <v>44</v>
      </c>
      <c r="C59" s="102" t="s">
        <v>166</v>
      </c>
    </row>
    <row r="60" spans="1:3" x14ac:dyDescent="0.2">
      <c r="A60" s="102">
        <v>64</v>
      </c>
      <c r="B60" s="102" t="s">
        <v>56</v>
      </c>
      <c r="C60" s="102" t="s">
        <v>168</v>
      </c>
    </row>
    <row r="61" spans="1:3" x14ac:dyDescent="0.2">
      <c r="A61" s="102">
        <v>65</v>
      </c>
      <c r="B61" s="102" t="s">
        <v>57</v>
      </c>
      <c r="C61" s="102" t="s">
        <v>169</v>
      </c>
    </row>
    <row r="62" spans="1:3" x14ac:dyDescent="0.2">
      <c r="A62" s="102">
        <v>66</v>
      </c>
      <c r="B62" s="102" t="s">
        <v>170</v>
      </c>
      <c r="C62" s="102" t="s">
        <v>173</v>
      </c>
    </row>
    <row r="63" spans="1:3" x14ac:dyDescent="0.2">
      <c r="A63" s="102">
        <v>67</v>
      </c>
      <c r="B63" s="102" t="s">
        <v>171</v>
      </c>
      <c r="C63" s="102" t="s">
        <v>172</v>
      </c>
    </row>
    <row r="64" spans="1:3" x14ac:dyDescent="0.2">
      <c r="A64" s="102">
        <v>68</v>
      </c>
      <c r="B64" s="102" t="s">
        <v>38</v>
      </c>
      <c r="C64" s="102" t="s">
        <v>174</v>
      </c>
    </row>
    <row r="65" spans="1:3" x14ac:dyDescent="0.2">
      <c r="A65" s="102">
        <v>69</v>
      </c>
      <c r="B65" s="102" t="s">
        <v>69</v>
      </c>
      <c r="C65" s="102" t="s">
        <v>175</v>
      </c>
    </row>
    <row r="66" spans="1:3" x14ac:dyDescent="0.2">
      <c r="A66" s="102">
        <v>70</v>
      </c>
      <c r="B66" s="102" t="s">
        <v>70</v>
      </c>
      <c r="C66" s="102" t="s">
        <v>176</v>
      </c>
    </row>
    <row r="67" spans="1:3" x14ac:dyDescent="0.2">
      <c r="A67" s="102">
        <v>71</v>
      </c>
      <c r="B67" s="102" t="s">
        <v>71</v>
      </c>
      <c r="C67" s="102" t="s">
        <v>177</v>
      </c>
    </row>
    <row r="68" spans="1:3" x14ac:dyDescent="0.2">
      <c r="A68" s="102">
        <v>72</v>
      </c>
      <c r="B68" s="116" t="s">
        <v>79</v>
      </c>
      <c r="C68" s="116" t="s">
        <v>186</v>
      </c>
    </row>
    <row r="69" spans="1:3" x14ac:dyDescent="0.2">
      <c r="A69" s="102">
        <v>101</v>
      </c>
      <c r="B69" s="102" t="s">
        <v>39</v>
      </c>
      <c r="C69" s="102" t="s">
        <v>178</v>
      </c>
    </row>
    <row r="70" spans="1:3" x14ac:dyDescent="0.2">
      <c r="A70" s="102">
        <v>102</v>
      </c>
      <c r="B70" s="102" t="s">
        <v>72</v>
      </c>
      <c r="C70" s="102" t="s">
        <v>179</v>
      </c>
    </row>
    <row r="71" spans="1:3" x14ac:dyDescent="0.2">
      <c r="A71" s="102">
        <v>103</v>
      </c>
      <c r="B71" s="102" t="s">
        <v>60</v>
      </c>
      <c r="C71" s="102" t="s">
        <v>180</v>
      </c>
    </row>
    <row r="72" spans="1:3" x14ac:dyDescent="0.2">
      <c r="A72" s="102">
        <v>104</v>
      </c>
      <c r="B72" s="102" t="s">
        <v>59</v>
      </c>
      <c r="C72" s="102" t="s">
        <v>59</v>
      </c>
    </row>
    <row r="73" spans="1:3" x14ac:dyDescent="0.2">
      <c r="A73" s="102">
        <v>105</v>
      </c>
      <c r="B73" s="102" t="s">
        <v>61</v>
      </c>
      <c r="C73" s="102" t="s">
        <v>181</v>
      </c>
    </row>
    <row r="74" spans="1:3" x14ac:dyDescent="0.2">
      <c r="A74" s="102">
        <v>106</v>
      </c>
      <c r="B74" s="102" t="s">
        <v>62</v>
      </c>
      <c r="C74" s="102" t="s">
        <v>182</v>
      </c>
    </row>
    <row r="75" spans="1:3" x14ac:dyDescent="0.2">
      <c r="A75" s="102">
        <v>107</v>
      </c>
      <c r="B75" s="102" t="s">
        <v>63</v>
      </c>
      <c r="C75" s="102" t="s">
        <v>183</v>
      </c>
    </row>
    <row r="76" spans="1:3" x14ac:dyDescent="0.2">
      <c r="A76" s="102">
        <v>108</v>
      </c>
      <c r="B76" s="102" t="s">
        <v>64</v>
      </c>
      <c r="C76" s="102" t="s">
        <v>64</v>
      </c>
    </row>
    <row r="77" spans="1:3" x14ac:dyDescent="0.2">
      <c r="A77" s="102">
        <v>109</v>
      </c>
      <c r="B77" s="102" t="s">
        <v>65</v>
      </c>
      <c r="C77" s="102" t="s">
        <v>65</v>
      </c>
    </row>
    <row r="78" spans="1:3" x14ac:dyDescent="0.2">
      <c r="A78" s="102">
        <v>110</v>
      </c>
      <c r="B78" s="102" t="s">
        <v>66</v>
      </c>
      <c r="C78" s="102" t="s">
        <v>184</v>
      </c>
    </row>
    <row r="79" spans="1:3" x14ac:dyDescent="0.2">
      <c r="A79" s="102">
        <v>111</v>
      </c>
      <c r="B79" s="102" t="s">
        <v>68</v>
      </c>
      <c r="C79" s="102" t="s">
        <v>68</v>
      </c>
    </row>
    <row r="80" spans="1:3" x14ac:dyDescent="0.2">
      <c r="A80" s="102">
        <v>112</v>
      </c>
      <c r="B80" s="102" t="s">
        <v>67</v>
      </c>
      <c r="C80" s="102" t="s">
        <v>185</v>
      </c>
    </row>
    <row r="81" spans="1:3" x14ac:dyDescent="0.2">
      <c r="A81" s="102">
        <v>113</v>
      </c>
      <c r="B81" s="102" t="s">
        <v>197</v>
      </c>
      <c r="C81" s="102" t="s">
        <v>202</v>
      </c>
    </row>
    <row r="82" spans="1:3" x14ac:dyDescent="0.2">
      <c r="A82" s="102">
        <v>114</v>
      </c>
      <c r="B82" s="102" t="s">
        <v>190</v>
      </c>
      <c r="C82" s="102" t="s">
        <v>209</v>
      </c>
    </row>
    <row r="83" spans="1:3" x14ac:dyDescent="0.2">
      <c r="A83" s="102">
        <v>115</v>
      </c>
      <c r="B83" s="102" t="s">
        <v>193</v>
      </c>
      <c r="C83" s="102" t="s">
        <v>210</v>
      </c>
    </row>
    <row r="84" spans="1:3" x14ac:dyDescent="0.2">
      <c r="A84" s="102">
        <v>116</v>
      </c>
      <c r="B84" s="102" t="s">
        <v>211</v>
      </c>
      <c r="C84" s="102" t="s">
        <v>212</v>
      </c>
    </row>
    <row r="85" spans="1:3" x14ac:dyDescent="0.2">
      <c r="A85" s="102">
        <v>117</v>
      </c>
      <c r="B85" s="102" t="s">
        <v>213</v>
      </c>
      <c r="C85" s="102" t="s">
        <v>214</v>
      </c>
    </row>
    <row r="86" spans="1:3" x14ac:dyDescent="0.2">
      <c r="A86" s="102">
        <v>118</v>
      </c>
      <c r="B86" s="102" t="s">
        <v>215</v>
      </c>
      <c r="C86" s="102" t="s">
        <v>216</v>
      </c>
    </row>
  </sheetData>
  <phoneticPr fontId="40" type="noConversion"/>
  <pageMargins left="0.7" right="0.7" top="0.78740157499999996" bottom="0.78740157499999996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FDF65E-E97E-FE43-A883-259E6AE280FD}">
  <sheetPr>
    <tabColor theme="6" tint="0.39997558519241921"/>
  </sheetPr>
  <dimension ref="A1:AY104"/>
  <sheetViews>
    <sheetView showGridLines="0" tabSelected="1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154" customWidth="1"/>
    <col min="2" max="3" width="9.19921875" style="154" customWidth="1"/>
    <col min="4" max="4" width="9" style="154" customWidth="1"/>
    <col min="5" max="13" width="9.19921875" style="154" customWidth="1"/>
    <col min="14" max="14" width="12.796875" style="154" customWidth="1"/>
    <col min="15" max="15" width="9.3984375" style="154" customWidth="1"/>
    <col min="16" max="16" width="16.59765625" style="154" bestFit="1" customWidth="1"/>
    <col min="17" max="17" width="9.3984375" style="154" customWidth="1"/>
    <col min="18" max="18" width="16.3984375" style="154" customWidth="1"/>
    <col min="19" max="21" width="10.796875" style="154" customWidth="1"/>
    <col min="22" max="22" width="15.3984375" style="154" bestFit="1" customWidth="1"/>
    <col min="23" max="23" width="15.3984375" style="154" customWidth="1"/>
    <col min="24" max="24" width="12.796875" style="154" bestFit="1" customWidth="1"/>
    <col min="25" max="26" width="10.796875" style="154" customWidth="1"/>
    <col min="27" max="27" width="16" style="154" bestFit="1" customWidth="1"/>
    <col min="28" max="28" width="16" style="154" customWidth="1"/>
    <col min="29" max="29" width="13.3984375" style="154" bestFit="1" customWidth="1"/>
    <col min="30" max="31" width="13.3984375" style="154" customWidth="1"/>
    <col min="32" max="32" width="15.19921875" style="154" bestFit="1" customWidth="1"/>
    <col min="33" max="33" width="15.19921875" style="154" customWidth="1"/>
    <col min="34" max="34" width="14" style="154" bestFit="1" customWidth="1"/>
    <col min="35" max="36" width="14" style="154" customWidth="1"/>
    <col min="37" max="37" width="17" style="154" bestFit="1" customWidth="1"/>
    <col min="38" max="38" width="15.3984375" style="154" customWidth="1"/>
    <col min="39" max="39" width="14" style="154" customWidth="1"/>
    <col min="40" max="40" width="10.796875" style="154" customWidth="1"/>
    <col min="41" max="41" width="10.59765625" style="154" customWidth="1"/>
    <col min="42" max="42" width="10.796875" style="154" customWidth="1"/>
    <col min="43" max="43" width="4.19921875" style="154" customWidth="1"/>
    <col min="44" max="44" width="11.796875" style="154" bestFit="1" customWidth="1"/>
    <col min="45" max="45" width="17.19921875" style="154" bestFit="1" customWidth="1"/>
    <col min="46" max="47" width="10.796875" style="154" customWidth="1"/>
    <col min="48" max="48" width="16.796875" style="154" customWidth="1"/>
    <col min="49" max="16384" width="10.796875" style="154"/>
  </cols>
  <sheetData>
    <row r="1" spans="1:51" s="153" customFormat="1" ht="18" customHeight="1" x14ac:dyDescent="0.2">
      <c r="A1" s="148" t="str" cm="1">
        <f t="array" ref="A1">INDEX(tabDict[],MATCH(1,tabDict[ID],0),selLangID+1)</f>
        <v>Zeiterfassungsbogen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50">
        <f>Konfiguration!$E$1</f>
        <v>2025</v>
      </c>
      <c r="P1" s="150"/>
      <c r="Q1" s="150"/>
      <c r="R1" s="149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2"/>
      <c r="AO1" s="152"/>
      <c r="AP1" s="152"/>
      <c r="AQ1" s="151"/>
      <c r="AR1" s="151"/>
      <c r="AS1" s="151"/>
      <c r="AT1" s="151"/>
      <c r="AU1" s="151"/>
      <c r="AV1" s="151"/>
      <c r="AW1" s="151"/>
    </row>
    <row r="2" spans="1:51" ht="12" customHeight="1" thickBot="1" x14ac:dyDescent="0.25">
      <c r="N2" s="155"/>
      <c r="O2" s="155"/>
      <c r="Q2" s="156"/>
      <c r="R2" s="156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2" customHeight="1" x14ac:dyDescent="0.2">
      <c r="A3" s="237" t="str" cm="1">
        <f t="array" ref="A3">INDEX(tabDict[],MATCH(2,tabDict[ID],0),selLangID+1)</f>
        <v>Name:</v>
      </c>
      <c r="B3" s="238"/>
      <c r="C3" s="239" t="str" cm="1">
        <f t="array" ref="C3">INDEX(tabDict[],MATCH(3,tabDict[ID],0),selLangID+1)</f>
        <v>Struktureinheit:</v>
      </c>
      <c r="D3" s="239"/>
      <c r="E3" s="238"/>
      <c r="F3" s="158" t="str" cm="1">
        <f t="array" ref="F3">INDEX(tabDict[],MATCH(53,tabDict[ID],0),selLangID+1)</f>
        <v>Monat:</v>
      </c>
      <c r="G3" s="159"/>
      <c r="H3" s="159"/>
      <c r="I3" s="159"/>
      <c r="J3" s="159"/>
      <c r="K3" s="159"/>
      <c r="L3" s="159"/>
      <c r="M3" s="159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</row>
    <row r="4" spans="1:51" ht="12" customHeight="1" thickBot="1" x14ac:dyDescent="0.25">
      <c r="A4" s="160" t="str">
        <f>Konfiguration!A5</f>
        <v>Name, Vorname</v>
      </c>
      <c r="B4" s="119"/>
      <c r="C4" s="248" t="str">
        <f>Konfiguration!C5</f>
        <v>Institut A</v>
      </c>
      <c r="D4" s="249"/>
      <c r="E4" s="250"/>
      <c r="F4" s="161" t="str" cm="1">
        <f t="array" ref="F4">INDEX(tabDict[],MATCH(101,tabDict[ID],0),selLangID+1)</f>
        <v>Januar</v>
      </c>
      <c r="G4" s="161"/>
      <c r="H4" s="161"/>
      <c r="I4" s="161"/>
      <c r="J4" s="161"/>
      <c r="K4" s="161"/>
      <c r="L4" s="161"/>
      <c r="M4" s="161"/>
      <c r="N4" s="162">
        <f>Konfiguration!E5</f>
        <v>0</v>
      </c>
      <c r="O4" s="161" t="s">
        <v>38</v>
      </c>
      <c r="P4" s="207">
        <f>Konfiguration!E11</f>
        <v>0</v>
      </c>
      <c r="Q4" s="207" t="s">
        <v>38</v>
      </c>
      <c r="R4" s="208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</row>
    <row r="5" spans="1:51" ht="12" customHeight="1" x14ac:dyDescent="0.2">
      <c r="P5" s="209"/>
      <c r="Q5" s="209"/>
      <c r="R5" s="209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</row>
    <row r="6" spans="1:51" ht="12" customHeight="1" x14ac:dyDescent="0.2">
      <c r="A6" s="163" t="str" cm="1">
        <f t="array" ref="A6">INDEX(tabDict[],MATCH(72,tabDict[ID],0),selLangID+1)</f>
        <v>Erläuterungen zur Ruhepausenregelung auf dem Tabellenblatt "Konfiguration"</v>
      </c>
      <c r="P6" s="209"/>
      <c r="Q6" s="209"/>
      <c r="R6" s="209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</row>
    <row r="7" spans="1:51" ht="12" customHeight="1" x14ac:dyDescent="0.2">
      <c r="P7" s="209"/>
      <c r="Q7" s="209"/>
      <c r="R7" s="209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</row>
    <row r="8" spans="1:51" ht="12" customHeight="1" x14ac:dyDescent="0.2">
      <c r="A8" s="164"/>
      <c r="B8" s="255" t="str" cm="1">
        <f t="array" ref="B8">INDEX(tabDict[],MATCH(55,tabDict[ID],0),selLangID+1)</f>
        <v>Anwesenheit I</v>
      </c>
      <c r="C8" s="256"/>
      <c r="D8" s="165" t="s">
        <v>198</v>
      </c>
      <c r="E8" s="257" t="str" cm="1">
        <f t="array" ref="E8">INDEX(tabDict[],MATCH(56,tabDict[ID],0),selLangID+1)</f>
        <v>Anwesenheit II</v>
      </c>
      <c r="F8" s="256"/>
      <c r="G8" s="165" t="s">
        <v>199</v>
      </c>
      <c r="H8" s="258" t="str" cm="1">
        <f t="array" ref="H8">INDEX(tabDict[],MATCH(114,tabDict[ID],0),selLangID+1)</f>
        <v>Anwesenheit III</v>
      </c>
      <c r="I8" s="256"/>
      <c r="J8" s="165" t="s">
        <v>200</v>
      </c>
      <c r="K8" s="258" t="str" cm="1">
        <f t="array" ref="K8">INDEX(tabDict[],MATCH(115,tabDict[ID],0),selLangID+1)</f>
        <v>Anwesenheit IV</v>
      </c>
      <c r="L8" s="256"/>
      <c r="M8" s="165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210"/>
      <c r="S8" s="157"/>
      <c r="T8" s="168" t="s">
        <v>50</v>
      </c>
      <c r="U8" s="168" t="s">
        <v>51</v>
      </c>
      <c r="V8" s="168" t="s">
        <v>40</v>
      </c>
      <c r="W8" s="168" t="s">
        <v>204</v>
      </c>
      <c r="X8" s="168" t="s">
        <v>96</v>
      </c>
      <c r="Y8" s="168" t="s">
        <v>52</v>
      </c>
      <c r="Z8" s="168" t="s">
        <v>53</v>
      </c>
      <c r="AA8" s="168" t="s">
        <v>41</v>
      </c>
      <c r="AB8" s="168" t="s">
        <v>205</v>
      </c>
      <c r="AC8" s="168" t="s">
        <v>97</v>
      </c>
      <c r="AD8" s="168" t="s">
        <v>188</v>
      </c>
      <c r="AE8" s="168" t="s">
        <v>189</v>
      </c>
      <c r="AF8" s="168" t="s">
        <v>190</v>
      </c>
      <c r="AG8" s="168" t="s">
        <v>206</v>
      </c>
      <c r="AH8" s="168" t="s">
        <v>191</v>
      </c>
      <c r="AI8" s="168" t="s">
        <v>194</v>
      </c>
      <c r="AJ8" s="168" t="s">
        <v>195</v>
      </c>
      <c r="AK8" s="168" t="s">
        <v>193</v>
      </c>
      <c r="AL8" s="168" t="s">
        <v>207</v>
      </c>
      <c r="AM8" s="168" t="s">
        <v>196</v>
      </c>
      <c r="AN8" s="168" t="s">
        <v>84</v>
      </c>
      <c r="AO8" s="168" t="s">
        <v>88</v>
      </c>
      <c r="AP8" s="168" t="s">
        <v>89</v>
      </c>
      <c r="AQ8" s="168"/>
      <c r="AR8" s="168" t="s">
        <v>54</v>
      </c>
      <c r="AS8" s="168" t="s">
        <v>55</v>
      </c>
      <c r="AT8" s="168"/>
      <c r="AU8" s="168" t="s">
        <v>12</v>
      </c>
      <c r="AV8" s="168" t="s">
        <v>74</v>
      </c>
      <c r="AW8" s="157"/>
      <c r="AX8" s="157"/>
      <c r="AY8" s="157"/>
    </row>
    <row r="9" spans="1:51" ht="12" customHeight="1" x14ac:dyDescent="0.2">
      <c r="A9" s="169" t="str" cm="1">
        <f t="array" ref="A9">INDEX(tabDict[],MATCH(54,tabDict[ID],0),selLangID+1)</f>
        <v>Tag</v>
      </c>
      <c r="B9" s="170" t="str" cm="1">
        <f t="array" ref="B9">INDEX(tabDict[],MATCH(60,tabDict[ID],0),selLangID+1)</f>
        <v>Beginn</v>
      </c>
      <c r="C9" s="171" t="str" cm="1">
        <f t="array" ref="C9">INDEX(tabDict[],MATCH(61,tabDict[ID],0),selLangID+1)</f>
        <v>Ende</v>
      </c>
      <c r="D9" s="172"/>
      <c r="E9" s="173" t="str" cm="1">
        <f t="array" ref="E9">INDEX(tabDict[],MATCH(60,tabDict[ID],0),selLangID+1)</f>
        <v>Beginn</v>
      </c>
      <c r="F9" s="171" t="str" cm="1">
        <f t="array" ref="F9">INDEX(tabDict[],MATCH(61,tabDict[ID],0),selLangID+1)</f>
        <v>Ende</v>
      </c>
      <c r="G9" s="172"/>
      <c r="H9" s="174" t="str" cm="1">
        <f t="array" ref="H9">INDEX(tabDict[],MATCH(60,tabDict[ID],0),selLangID+1)</f>
        <v>Beginn</v>
      </c>
      <c r="I9" s="174" t="str" cm="1">
        <f t="array" ref="I9">INDEX(tabDict[],MATCH(61,tabDict[ID],0),selLangID+1)</f>
        <v>Ende</v>
      </c>
      <c r="J9" s="172"/>
      <c r="K9" s="174" t="str" cm="1">
        <f t="array" ref="K9">INDEX(tabDict[],MATCH(60,tabDict[ID],0),selLangID+1)</f>
        <v>Beginn</v>
      </c>
      <c r="L9" s="174" t="str" cm="1">
        <f t="array" ref="L9">INDEX(tabDict[],MATCH(61,tabDict[ID],0),selLangID+1)</f>
        <v>Ende</v>
      </c>
      <c r="M9" s="172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171" t="str" cm="1">
        <f t="array" ref="R9">INDEX(tabDict[],MATCH(59,tabDict[ID],0),selLangID+1)</f>
        <v>Bemerkungen</v>
      </c>
      <c r="S9" s="157"/>
      <c r="T9" s="168" t="s">
        <v>4</v>
      </c>
      <c r="U9" s="168" t="s">
        <v>4</v>
      </c>
      <c r="V9" s="168" t="s">
        <v>4</v>
      </c>
      <c r="W9" s="168" t="s">
        <v>4</v>
      </c>
      <c r="X9" s="168" t="s">
        <v>4</v>
      </c>
      <c r="Y9" s="168" t="s">
        <v>4</v>
      </c>
      <c r="Z9" s="168" t="s">
        <v>4</v>
      </c>
      <c r="AA9" s="168" t="s">
        <v>4</v>
      </c>
      <c r="AB9" s="168" t="s">
        <v>4</v>
      </c>
      <c r="AC9" s="168" t="s">
        <v>4</v>
      </c>
      <c r="AD9" s="168" t="s">
        <v>4</v>
      </c>
      <c r="AE9" s="168" t="s">
        <v>4</v>
      </c>
      <c r="AF9" s="168" t="s">
        <v>4</v>
      </c>
      <c r="AG9" s="168" t="s">
        <v>4</v>
      </c>
      <c r="AH9" s="168" t="s">
        <v>4</v>
      </c>
      <c r="AI9" s="168" t="s">
        <v>4</v>
      </c>
      <c r="AJ9" s="168" t="s">
        <v>4</v>
      </c>
      <c r="AK9" s="168" t="s">
        <v>4</v>
      </c>
      <c r="AL9" s="168" t="s">
        <v>4</v>
      </c>
      <c r="AM9" s="168" t="s">
        <v>4</v>
      </c>
      <c r="AN9" s="168" t="s">
        <v>4</v>
      </c>
      <c r="AO9" s="168" t="s">
        <v>4</v>
      </c>
      <c r="AP9" s="176" t="s">
        <v>4</v>
      </c>
      <c r="AQ9" s="168"/>
      <c r="AR9" s="168"/>
      <c r="AS9" s="168"/>
      <c r="AT9" s="168"/>
      <c r="AU9" s="168"/>
      <c r="AV9" s="168"/>
      <c r="AW9" s="157"/>
      <c r="AX9" s="157"/>
      <c r="AY9" s="157"/>
    </row>
    <row r="10" spans="1:51" ht="12" customHeight="1" x14ac:dyDescent="0.2">
      <c r="A10" s="177"/>
      <c r="B10" s="178" t="s">
        <v>192</v>
      </c>
      <c r="C10" s="178" t="s">
        <v>192</v>
      </c>
      <c r="D10" s="179"/>
      <c r="E10" s="178" t="s">
        <v>192</v>
      </c>
      <c r="F10" s="178" t="s">
        <v>192</v>
      </c>
      <c r="G10" s="179"/>
      <c r="H10" s="178" t="s">
        <v>192</v>
      </c>
      <c r="I10" s="178" t="s">
        <v>192</v>
      </c>
      <c r="J10" s="179"/>
      <c r="K10" s="178" t="s">
        <v>192</v>
      </c>
      <c r="L10" s="178" t="s">
        <v>192</v>
      </c>
      <c r="M10" s="179"/>
      <c r="N10" s="180" t="s">
        <v>45</v>
      </c>
      <c r="O10" s="181" t="s">
        <v>45</v>
      </c>
      <c r="P10" s="182" t="s">
        <v>45</v>
      </c>
      <c r="Q10" s="211" t="s">
        <v>45</v>
      </c>
      <c r="R10" s="212"/>
      <c r="S10" s="157"/>
      <c r="T10" s="168"/>
      <c r="U10" s="168"/>
      <c r="V10" s="168"/>
      <c r="W10" s="168"/>
      <c r="X10" s="168"/>
      <c r="Y10" s="168"/>
      <c r="Z10" s="168"/>
      <c r="AA10" s="168"/>
      <c r="AB10" s="168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68"/>
      <c r="AO10" s="168"/>
      <c r="AP10" s="168"/>
      <c r="AQ10" s="168"/>
      <c r="AR10" s="168"/>
      <c r="AS10" s="168"/>
      <c r="AT10" s="168"/>
      <c r="AU10" s="168"/>
      <c r="AV10" s="168"/>
      <c r="AW10" s="157"/>
      <c r="AX10" s="157"/>
      <c r="AY10" s="157"/>
    </row>
    <row r="11" spans="1:51" ht="6" customHeight="1" x14ac:dyDescent="0.2">
      <c r="A11" s="183"/>
      <c r="B11" s="183"/>
      <c r="C11" s="183"/>
      <c r="D11" s="184"/>
      <c r="E11" s="185"/>
      <c r="F11" s="183"/>
      <c r="G11" s="184"/>
      <c r="H11" s="185"/>
      <c r="I11" s="183"/>
      <c r="J11" s="184"/>
      <c r="K11" s="185"/>
      <c r="L11" s="183"/>
      <c r="M11" s="184"/>
      <c r="N11" s="185"/>
      <c r="O11" s="183"/>
      <c r="P11" s="213"/>
      <c r="Q11" s="214"/>
      <c r="R11" s="214"/>
      <c r="S11" s="157"/>
      <c r="T11" s="168"/>
      <c r="U11" s="168"/>
      <c r="V11" s="168"/>
      <c r="W11" s="168"/>
      <c r="X11" s="168"/>
      <c r="Y11" s="168"/>
      <c r="Z11" s="168"/>
      <c r="AA11" s="168"/>
      <c r="AB11" s="168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68"/>
      <c r="AO11" s="168"/>
      <c r="AP11" s="168"/>
      <c r="AQ11" s="168"/>
      <c r="AR11" s="168"/>
      <c r="AS11" s="168"/>
      <c r="AT11" s="168"/>
      <c r="AU11" s="168"/>
      <c r="AV11" s="168"/>
      <c r="AW11" s="157"/>
      <c r="AX11" s="157"/>
      <c r="AY11" s="157"/>
    </row>
    <row r="12" spans="1:51" ht="10.5" customHeight="1" x14ac:dyDescent="0.2">
      <c r="A12" s="186">
        <f>Konfiguration!G5</f>
        <v>45658</v>
      </c>
      <c r="B12" s="187"/>
      <c r="C12" s="187"/>
      <c r="D12" s="188"/>
      <c r="E12" s="189"/>
      <c r="F12" s="187"/>
      <c r="G12" s="188"/>
      <c r="H12" s="189"/>
      <c r="I12" s="187"/>
      <c r="J12" s="188"/>
      <c r="K12" s="189"/>
      <c r="L12" s="187"/>
      <c r="M12" s="188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15" t="s">
        <v>203</v>
      </c>
      <c r="S12" s="157"/>
      <c r="T12" s="168">
        <f t="shared" ref="T12:T39" si="0">HOUR(B12)*60+MINUTE(B12)</f>
        <v>0</v>
      </c>
      <c r="U12" s="168">
        <f t="shared" ref="U12:U39" si="1">HOUR(C12)*60+MINUTE(C12)</f>
        <v>0</v>
      </c>
      <c r="V12" s="168">
        <f>U12-T12</f>
        <v>0</v>
      </c>
      <c r="W12" s="168">
        <f>IF(D12,U12-T12,0)</f>
        <v>0</v>
      </c>
      <c r="X12" s="168">
        <f t="shared" ref="X12:X39" si="2">IF(V12&gt;0,INDEX(Ruhepause,_xlfn.IFNA(MATCH(V12-1,Anwesenheitszeit,1),0)+1),0)</f>
        <v>0</v>
      </c>
      <c r="Y12" s="168">
        <f t="shared" ref="Y12:Y39" si="3">HOUR(E12)*60+MINUTE(E12)</f>
        <v>0</v>
      </c>
      <c r="Z12" s="168">
        <f t="shared" ref="Z12:Z39" si="4">HOUR(F12)*60+MINUTE(F12)</f>
        <v>0</v>
      </c>
      <c r="AA12" s="168">
        <f>Z12-Y12</f>
        <v>0</v>
      </c>
      <c r="AB12" s="168">
        <f>IF(G12,Z12-Y12,0)</f>
        <v>0</v>
      </c>
      <c r="AC12" s="168">
        <f t="shared" ref="AC12:AC39" si="5">IF(V12&gt;0,INDEX(Ruhepause,_xlfn.IFNA(MATCH(AA12-1,Anwesenheitszeit,1),0)+1),0)</f>
        <v>0</v>
      </c>
      <c r="AD12" s="168">
        <f t="shared" ref="AD12:AD39" si="6">HOUR(H12)*60+MINUTE(H12)</f>
        <v>0</v>
      </c>
      <c r="AE12" s="168">
        <f t="shared" ref="AE12:AE39" si="7">HOUR(I12)*60+MINUTE(I12)</f>
        <v>0</v>
      </c>
      <c r="AF12" s="168">
        <f>AE12-AD12</f>
        <v>0</v>
      </c>
      <c r="AG12" s="168">
        <f>IF(J12,AE12-AD12,0)</f>
        <v>0</v>
      </c>
      <c r="AH12" s="168">
        <f t="shared" ref="AH12:AH39" si="8">IF(AF12&gt;0,INDEX(Ruhepause,_xlfn.IFNA(MATCH(AF12-1,Anwesenheitszeit,1),0)+1),0)</f>
        <v>0</v>
      </c>
      <c r="AI12" s="168">
        <f t="shared" ref="AI12:AI39" si="9">HOUR(K12)*60+MINUTE(K12)</f>
        <v>0</v>
      </c>
      <c r="AJ12" s="168">
        <f t="shared" ref="AJ12:AJ39" si="10">HOUR(L12)*60+MINUTE(L12)</f>
        <v>0</v>
      </c>
      <c r="AK12" s="168">
        <f>AJ12-AI12</f>
        <v>0</v>
      </c>
      <c r="AL12" s="168">
        <f>IF(M12,AJ12-AI12,0)</f>
        <v>0</v>
      </c>
      <c r="AM12" s="168">
        <f t="shared" ref="AM12:AM39" si="11">IF(AK12&gt;0,INDEX(Ruhepause,_xlfn.IFNA(MATCH(AK12-1,Anwesenheitszeit,1),0)+1),0)</f>
        <v>0</v>
      </c>
      <c r="AN12" s="168">
        <f t="shared" ref="AN12:AN39" si="12">IFERROR(INDEX(Sollarbeitszeit,AS12)*ABS(AU12-1),0)</f>
        <v>0</v>
      </c>
      <c r="AO12" s="168">
        <f t="shared" ref="AO12:AO39" si="13">SUM(X12,AC12)</f>
        <v>0</v>
      </c>
      <c r="AP12" s="168">
        <f t="shared" ref="AP12:AP39" si="14">AN12+AO12-IF(AND(X12=0,AC12=0,Y12-U12&gt;=15,AA12&gt;0),MIN(AO12,Y12-U12),0)</f>
        <v>0</v>
      </c>
      <c r="AQ12" s="168"/>
      <c r="AR12" s="168" t="str">
        <f>TEXT(A12,"TTTT")</f>
        <v>Mittwoch</v>
      </c>
      <c r="AS12" s="168">
        <f>WEEKDAY(A12,2)</f>
        <v>3</v>
      </c>
      <c r="AT12" s="168"/>
      <c r="AU12" s="168">
        <f t="shared" ref="AU12:AU39" si="15">(_xlfn.IFNA(MATCH(A12,Feiertage,0),0) &lt;&gt; 0) * 1</f>
        <v>1</v>
      </c>
      <c r="AV12" s="168">
        <f>OR(AS12&gt;5,AU12=1)*1</f>
        <v>1</v>
      </c>
      <c r="AW12" s="157"/>
      <c r="AX12" s="157"/>
      <c r="AY12" s="157"/>
    </row>
    <row r="13" spans="1:51" ht="12.75" customHeight="1" x14ac:dyDescent="0.2">
      <c r="A13" s="186">
        <f>A12 + 1</f>
        <v>45659</v>
      </c>
      <c r="B13" s="187"/>
      <c r="C13" s="187"/>
      <c r="D13" s="188"/>
      <c r="E13" s="187"/>
      <c r="F13" s="187"/>
      <c r="G13" s="188"/>
      <c r="H13" s="189"/>
      <c r="I13" s="187"/>
      <c r="J13" s="188"/>
      <c r="K13" s="189"/>
      <c r="L13" s="187"/>
      <c r="M13" s="188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15"/>
      <c r="S13" s="157"/>
      <c r="T13" s="168">
        <f t="shared" si="0"/>
        <v>0</v>
      </c>
      <c r="U13" s="168">
        <f t="shared" si="1"/>
        <v>0</v>
      </c>
      <c r="V13" s="168">
        <f t="shared" ref="V13:V38" si="16">U13-T13</f>
        <v>0</v>
      </c>
      <c r="W13" s="168">
        <f t="shared" ref="W13:W42" si="17">IF(D13,U13-T13,0)</f>
        <v>0</v>
      </c>
      <c r="X13" s="168">
        <f t="shared" si="2"/>
        <v>0</v>
      </c>
      <c r="Y13" s="168">
        <f t="shared" si="3"/>
        <v>0</v>
      </c>
      <c r="Z13" s="168">
        <f t="shared" si="4"/>
        <v>0</v>
      </c>
      <c r="AA13" s="168">
        <f>Z13-Y13</f>
        <v>0</v>
      </c>
      <c r="AB13" s="168">
        <f t="shared" ref="AB13:AB42" si="18">IF(G13,Z13-Y13,0)</f>
        <v>0</v>
      </c>
      <c r="AC13" s="168">
        <f t="shared" si="5"/>
        <v>0</v>
      </c>
      <c r="AD13" s="168">
        <f t="shared" si="6"/>
        <v>0</v>
      </c>
      <c r="AE13" s="168">
        <f t="shared" si="7"/>
        <v>0</v>
      </c>
      <c r="AF13" s="168">
        <f t="shared" ref="AF13:AF38" si="19">AE13-AD13</f>
        <v>0</v>
      </c>
      <c r="AG13" s="168">
        <f t="shared" ref="AG13:AG42" si="20">IF(J13,AE13-AD13,0)</f>
        <v>0</v>
      </c>
      <c r="AH13" s="168">
        <f t="shared" si="8"/>
        <v>0</v>
      </c>
      <c r="AI13" s="168">
        <f t="shared" si="9"/>
        <v>0</v>
      </c>
      <c r="AJ13" s="168">
        <f t="shared" si="10"/>
        <v>0</v>
      </c>
      <c r="AK13" s="168">
        <f t="shared" ref="AK13:AK38" si="21">AJ13-AI13</f>
        <v>0</v>
      </c>
      <c r="AL13" s="168">
        <f t="shared" ref="AL13:AL42" si="22">IF(M13,AJ13-AI13,0)</f>
        <v>0</v>
      </c>
      <c r="AM13" s="168">
        <f t="shared" si="11"/>
        <v>0</v>
      </c>
      <c r="AN13" s="168">
        <f t="shared" si="12"/>
        <v>480</v>
      </c>
      <c r="AO13" s="168">
        <f t="shared" si="13"/>
        <v>0</v>
      </c>
      <c r="AP13" s="168">
        <f t="shared" si="14"/>
        <v>480</v>
      </c>
      <c r="AQ13" s="168"/>
      <c r="AR13" s="168" t="str">
        <f>TEXT(A13,"TTTT")</f>
        <v>Donnerstag</v>
      </c>
      <c r="AS13" s="168">
        <f>WEEKDAY(A13,2)</f>
        <v>4</v>
      </c>
      <c r="AT13" s="168"/>
      <c r="AU13" s="168">
        <f t="shared" si="15"/>
        <v>0</v>
      </c>
      <c r="AV13" s="168">
        <f t="shared" ref="AV13:AV39" si="23">OR(AS13&gt;5,AU13=1)*1</f>
        <v>0</v>
      </c>
      <c r="AW13" s="157"/>
      <c r="AX13" s="157"/>
      <c r="AY13" s="157"/>
    </row>
    <row r="14" spans="1:51" ht="11.25" customHeight="1" x14ac:dyDescent="0.2">
      <c r="A14" s="186">
        <f t="shared" ref="A14:A42" si="24">A13 + 1</f>
        <v>45660</v>
      </c>
      <c r="B14" s="187"/>
      <c r="C14" s="187"/>
      <c r="D14" s="188"/>
      <c r="E14" s="187"/>
      <c r="F14" s="187"/>
      <c r="G14" s="188"/>
      <c r="H14" s="189"/>
      <c r="I14" s="187"/>
      <c r="J14" s="188"/>
      <c r="K14" s="189"/>
      <c r="L14" s="187"/>
      <c r="M14" s="188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39" si="25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6">Q13+P14</f>
        <v>0</v>
      </c>
      <c r="R14" s="216"/>
      <c r="S14" s="157"/>
      <c r="T14" s="168">
        <f t="shared" si="0"/>
        <v>0</v>
      </c>
      <c r="U14" s="168">
        <f t="shared" si="1"/>
        <v>0</v>
      </c>
      <c r="V14" s="168">
        <f t="shared" si="16"/>
        <v>0</v>
      </c>
      <c r="W14" s="168">
        <f t="shared" si="17"/>
        <v>0</v>
      </c>
      <c r="X14" s="168">
        <f t="shared" si="2"/>
        <v>0</v>
      </c>
      <c r="Y14" s="168">
        <f t="shared" si="3"/>
        <v>0</v>
      </c>
      <c r="Z14" s="168">
        <f t="shared" si="4"/>
        <v>0</v>
      </c>
      <c r="AA14" s="168">
        <f t="shared" ref="AA14:AA39" si="27">Z14-Y14</f>
        <v>0</v>
      </c>
      <c r="AB14" s="168">
        <f t="shared" si="18"/>
        <v>0</v>
      </c>
      <c r="AC14" s="168">
        <f t="shared" si="5"/>
        <v>0</v>
      </c>
      <c r="AD14" s="168">
        <f t="shared" si="6"/>
        <v>0</v>
      </c>
      <c r="AE14" s="168">
        <f t="shared" si="7"/>
        <v>0</v>
      </c>
      <c r="AF14" s="168">
        <f t="shared" si="19"/>
        <v>0</v>
      </c>
      <c r="AG14" s="168">
        <f t="shared" si="20"/>
        <v>0</v>
      </c>
      <c r="AH14" s="168">
        <f t="shared" si="8"/>
        <v>0</v>
      </c>
      <c r="AI14" s="168">
        <f t="shared" si="9"/>
        <v>0</v>
      </c>
      <c r="AJ14" s="168">
        <f t="shared" si="10"/>
        <v>0</v>
      </c>
      <c r="AK14" s="168">
        <f t="shared" si="21"/>
        <v>0</v>
      </c>
      <c r="AL14" s="168">
        <f t="shared" si="22"/>
        <v>0</v>
      </c>
      <c r="AM14" s="168">
        <f t="shared" si="11"/>
        <v>0</v>
      </c>
      <c r="AN14" s="168">
        <f t="shared" si="12"/>
        <v>480</v>
      </c>
      <c r="AO14" s="168">
        <f t="shared" si="13"/>
        <v>0</v>
      </c>
      <c r="AP14" s="168">
        <f t="shared" si="14"/>
        <v>480</v>
      </c>
      <c r="AQ14" s="168"/>
      <c r="AR14" s="168" t="str">
        <f t="shared" ref="AR14:AR38" si="28">TEXT(A14,"TTTT")</f>
        <v>Freitag</v>
      </c>
      <c r="AS14" s="168">
        <f t="shared" ref="AS14:AS38" si="29">WEEKDAY(A14,2)</f>
        <v>5</v>
      </c>
      <c r="AT14" s="168"/>
      <c r="AU14" s="168">
        <f t="shared" si="15"/>
        <v>0</v>
      </c>
      <c r="AV14" s="168">
        <f t="shared" si="23"/>
        <v>0</v>
      </c>
      <c r="AW14" s="157"/>
      <c r="AX14" s="157"/>
      <c r="AY14" s="157"/>
    </row>
    <row r="15" spans="1:51" ht="11.25" customHeight="1" x14ac:dyDescent="0.2">
      <c r="A15" s="186">
        <f t="shared" si="24"/>
        <v>45661</v>
      </c>
      <c r="B15" s="187"/>
      <c r="C15" s="187"/>
      <c r="D15" s="188"/>
      <c r="E15" s="189"/>
      <c r="F15" s="187"/>
      <c r="G15" s="188"/>
      <c r="H15" s="189"/>
      <c r="I15" s="187"/>
      <c r="J15" s="188"/>
      <c r="K15" s="189"/>
      <c r="L15" s="187"/>
      <c r="M15" s="188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5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6"/>
        <v>0</v>
      </c>
      <c r="R15" s="215"/>
      <c r="S15" s="157"/>
      <c r="T15" s="168">
        <f t="shared" si="0"/>
        <v>0</v>
      </c>
      <c r="U15" s="168">
        <f t="shared" si="1"/>
        <v>0</v>
      </c>
      <c r="V15" s="168">
        <f t="shared" si="16"/>
        <v>0</v>
      </c>
      <c r="W15" s="168">
        <f t="shared" si="17"/>
        <v>0</v>
      </c>
      <c r="X15" s="168">
        <f t="shared" si="2"/>
        <v>0</v>
      </c>
      <c r="Y15" s="168">
        <f t="shared" si="3"/>
        <v>0</v>
      </c>
      <c r="Z15" s="168">
        <f t="shared" si="4"/>
        <v>0</v>
      </c>
      <c r="AA15" s="168">
        <f t="shared" si="27"/>
        <v>0</v>
      </c>
      <c r="AB15" s="168">
        <f t="shared" si="18"/>
        <v>0</v>
      </c>
      <c r="AC15" s="168">
        <f t="shared" si="5"/>
        <v>0</v>
      </c>
      <c r="AD15" s="168">
        <f t="shared" si="6"/>
        <v>0</v>
      </c>
      <c r="AE15" s="168">
        <f t="shared" si="7"/>
        <v>0</v>
      </c>
      <c r="AF15" s="168">
        <f t="shared" si="19"/>
        <v>0</v>
      </c>
      <c r="AG15" s="168">
        <f t="shared" si="20"/>
        <v>0</v>
      </c>
      <c r="AH15" s="168">
        <f t="shared" si="8"/>
        <v>0</v>
      </c>
      <c r="AI15" s="168">
        <f t="shared" si="9"/>
        <v>0</v>
      </c>
      <c r="AJ15" s="168">
        <f t="shared" si="10"/>
        <v>0</v>
      </c>
      <c r="AK15" s="168">
        <f t="shared" si="21"/>
        <v>0</v>
      </c>
      <c r="AL15" s="168">
        <f t="shared" si="22"/>
        <v>0</v>
      </c>
      <c r="AM15" s="168">
        <f t="shared" si="11"/>
        <v>0</v>
      </c>
      <c r="AN15" s="168">
        <f t="shared" si="12"/>
        <v>0</v>
      </c>
      <c r="AO15" s="168">
        <f t="shared" si="13"/>
        <v>0</v>
      </c>
      <c r="AP15" s="168">
        <f t="shared" si="14"/>
        <v>0</v>
      </c>
      <c r="AQ15" s="168"/>
      <c r="AR15" s="168" t="str">
        <f t="shared" si="28"/>
        <v>Samstag</v>
      </c>
      <c r="AS15" s="168">
        <f t="shared" si="29"/>
        <v>6</v>
      </c>
      <c r="AT15" s="168"/>
      <c r="AU15" s="168">
        <f t="shared" si="15"/>
        <v>0</v>
      </c>
      <c r="AV15" s="168">
        <f t="shared" si="23"/>
        <v>1</v>
      </c>
      <c r="AW15" s="157"/>
      <c r="AX15" s="157"/>
      <c r="AY15" s="157"/>
    </row>
    <row r="16" spans="1:51" ht="13.5" customHeight="1" x14ac:dyDescent="0.2">
      <c r="A16" s="186">
        <f t="shared" si="24"/>
        <v>45662</v>
      </c>
      <c r="B16" s="187"/>
      <c r="C16" s="187"/>
      <c r="D16" s="188"/>
      <c r="E16" s="189"/>
      <c r="F16" s="187"/>
      <c r="G16" s="188"/>
      <c r="H16" s="189"/>
      <c r="I16" s="187"/>
      <c r="J16" s="188"/>
      <c r="K16" s="189"/>
      <c r="L16" s="187"/>
      <c r="M16" s="188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5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6"/>
        <v>0</v>
      </c>
      <c r="R16" s="215"/>
      <c r="S16" s="157"/>
      <c r="T16" s="168">
        <f t="shared" si="0"/>
        <v>0</v>
      </c>
      <c r="U16" s="168">
        <f t="shared" si="1"/>
        <v>0</v>
      </c>
      <c r="V16" s="168">
        <f t="shared" si="16"/>
        <v>0</v>
      </c>
      <c r="W16" s="168">
        <f t="shared" si="17"/>
        <v>0</v>
      </c>
      <c r="X16" s="168">
        <f t="shared" si="2"/>
        <v>0</v>
      </c>
      <c r="Y16" s="168">
        <f t="shared" si="3"/>
        <v>0</v>
      </c>
      <c r="Z16" s="168">
        <f t="shared" si="4"/>
        <v>0</v>
      </c>
      <c r="AA16" s="168">
        <f t="shared" si="27"/>
        <v>0</v>
      </c>
      <c r="AB16" s="168">
        <f t="shared" si="18"/>
        <v>0</v>
      </c>
      <c r="AC16" s="168">
        <f t="shared" si="5"/>
        <v>0</v>
      </c>
      <c r="AD16" s="168">
        <f t="shared" si="6"/>
        <v>0</v>
      </c>
      <c r="AE16" s="168">
        <f t="shared" si="7"/>
        <v>0</v>
      </c>
      <c r="AF16" s="168">
        <f t="shared" si="19"/>
        <v>0</v>
      </c>
      <c r="AG16" s="168">
        <f t="shared" si="20"/>
        <v>0</v>
      </c>
      <c r="AH16" s="168">
        <f t="shared" si="8"/>
        <v>0</v>
      </c>
      <c r="AI16" s="168">
        <f t="shared" si="9"/>
        <v>0</v>
      </c>
      <c r="AJ16" s="168">
        <f t="shared" si="10"/>
        <v>0</v>
      </c>
      <c r="AK16" s="168">
        <f t="shared" si="21"/>
        <v>0</v>
      </c>
      <c r="AL16" s="168">
        <f t="shared" si="22"/>
        <v>0</v>
      </c>
      <c r="AM16" s="168">
        <f t="shared" si="11"/>
        <v>0</v>
      </c>
      <c r="AN16" s="168">
        <f t="shared" si="12"/>
        <v>0</v>
      </c>
      <c r="AO16" s="168">
        <f t="shared" si="13"/>
        <v>0</v>
      </c>
      <c r="AP16" s="168">
        <f t="shared" si="14"/>
        <v>0</v>
      </c>
      <c r="AQ16" s="168"/>
      <c r="AR16" s="168" t="str">
        <f t="shared" si="28"/>
        <v>Sonntag</v>
      </c>
      <c r="AS16" s="168">
        <f t="shared" si="29"/>
        <v>7</v>
      </c>
      <c r="AT16" s="168"/>
      <c r="AU16" s="168">
        <f t="shared" si="15"/>
        <v>0</v>
      </c>
      <c r="AV16" s="168">
        <f t="shared" si="23"/>
        <v>1</v>
      </c>
      <c r="AW16" s="157"/>
      <c r="AX16" s="157"/>
      <c r="AY16" s="157"/>
    </row>
    <row r="17" spans="1:51" ht="12" customHeight="1" x14ac:dyDescent="0.2">
      <c r="A17" s="186">
        <f t="shared" si="24"/>
        <v>45663</v>
      </c>
      <c r="B17" s="187"/>
      <c r="C17" s="187"/>
      <c r="D17" s="121"/>
      <c r="E17" s="127"/>
      <c r="F17" s="187"/>
      <c r="G17" s="188"/>
      <c r="H17" s="189"/>
      <c r="I17" s="187"/>
      <c r="J17" s="188"/>
      <c r="K17" s="189"/>
      <c r="L17" s="187"/>
      <c r="M17" s="188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5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6"/>
        <v>0</v>
      </c>
      <c r="R17" s="215"/>
      <c r="S17" s="157"/>
      <c r="T17" s="168">
        <f t="shared" si="0"/>
        <v>0</v>
      </c>
      <c r="U17" s="168">
        <f t="shared" si="1"/>
        <v>0</v>
      </c>
      <c r="V17" s="168">
        <f t="shared" si="16"/>
        <v>0</v>
      </c>
      <c r="W17" s="168">
        <f t="shared" si="17"/>
        <v>0</v>
      </c>
      <c r="X17" s="168">
        <f t="shared" si="2"/>
        <v>0</v>
      </c>
      <c r="Y17" s="168">
        <f t="shared" si="3"/>
        <v>0</v>
      </c>
      <c r="Z17" s="168">
        <f t="shared" si="4"/>
        <v>0</v>
      </c>
      <c r="AA17" s="168">
        <f t="shared" si="27"/>
        <v>0</v>
      </c>
      <c r="AB17" s="168">
        <f t="shared" si="18"/>
        <v>0</v>
      </c>
      <c r="AC17" s="168">
        <f t="shared" si="5"/>
        <v>0</v>
      </c>
      <c r="AD17" s="168">
        <f t="shared" si="6"/>
        <v>0</v>
      </c>
      <c r="AE17" s="168">
        <f t="shared" si="7"/>
        <v>0</v>
      </c>
      <c r="AF17" s="168">
        <f t="shared" si="19"/>
        <v>0</v>
      </c>
      <c r="AG17" s="168">
        <f t="shared" si="20"/>
        <v>0</v>
      </c>
      <c r="AH17" s="168">
        <f t="shared" si="8"/>
        <v>0</v>
      </c>
      <c r="AI17" s="168">
        <f t="shared" si="9"/>
        <v>0</v>
      </c>
      <c r="AJ17" s="168">
        <f t="shared" si="10"/>
        <v>0</v>
      </c>
      <c r="AK17" s="168">
        <f t="shared" si="21"/>
        <v>0</v>
      </c>
      <c r="AL17" s="168">
        <f t="shared" si="22"/>
        <v>0</v>
      </c>
      <c r="AM17" s="168">
        <f t="shared" si="11"/>
        <v>0</v>
      </c>
      <c r="AN17" s="168">
        <f t="shared" si="12"/>
        <v>480</v>
      </c>
      <c r="AO17" s="168">
        <f t="shared" si="13"/>
        <v>0</v>
      </c>
      <c r="AP17" s="168">
        <f t="shared" si="14"/>
        <v>480</v>
      </c>
      <c r="AQ17" s="168"/>
      <c r="AR17" s="168" t="str">
        <f t="shared" si="28"/>
        <v>Montag</v>
      </c>
      <c r="AS17" s="168">
        <f t="shared" si="29"/>
        <v>1</v>
      </c>
      <c r="AT17" s="168"/>
      <c r="AU17" s="168">
        <f t="shared" si="15"/>
        <v>0</v>
      </c>
      <c r="AV17" s="168">
        <f t="shared" si="23"/>
        <v>0</v>
      </c>
      <c r="AW17" s="157"/>
      <c r="AX17" s="157"/>
      <c r="AY17" s="157"/>
    </row>
    <row r="18" spans="1:51" ht="12" customHeight="1" x14ac:dyDescent="0.2">
      <c r="A18" s="186">
        <f t="shared" si="24"/>
        <v>45664</v>
      </c>
      <c r="B18" s="187"/>
      <c r="C18" s="187"/>
      <c r="D18" s="122"/>
      <c r="E18" s="128"/>
      <c r="F18" s="187"/>
      <c r="G18" s="188"/>
      <c r="H18" s="189"/>
      <c r="I18" s="187"/>
      <c r="J18" s="188"/>
      <c r="K18" s="189"/>
      <c r="L18" s="187"/>
      <c r="M18" s="188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5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6"/>
        <v>0</v>
      </c>
      <c r="R18" s="215"/>
      <c r="S18" s="157"/>
      <c r="T18" s="168">
        <f t="shared" si="0"/>
        <v>0</v>
      </c>
      <c r="U18" s="168">
        <f t="shared" si="1"/>
        <v>0</v>
      </c>
      <c r="V18" s="168">
        <f t="shared" si="16"/>
        <v>0</v>
      </c>
      <c r="W18" s="168">
        <f t="shared" si="17"/>
        <v>0</v>
      </c>
      <c r="X18" s="168">
        <f t="shared" si="2"/>
        <v>0</v>
      </c>
      <c r="Y18" s="168">
        <f t="shared" si="3"/>
        <v>0</v>
      </c>
      <c r="Z18" s="168">
        <f t="shared" si="4"/>
        <v>0</v>
      </c>
      <c r="AA18" s="168">
        <f t="shared" si="27"/>
        <v>0</v>
      </c>
      <c r="AB18" s="168">
        <f t="shared" si="18"/>
        <v>0</v>
      </c>
      <c r="AC18" s="168">
        <f t="shared" si="5"/>
        <v>0</v>
      </c>
      <c r="AD18" s="168">
        <f t="shared" si="6"/>
        <v>0</v>
      </c>
      <c r="AE18" s="168">
        <f t="shared" si="7"/>
        <v>0</v>
      </c>
      <c r="AF18" s="168">
        <f t="shared" si="19"/>
        <v>0</v>
      </c>
      <c r="AG18" s="168">
        <f t="shared" si="20"/>
        <v>0</v>
      </c>
      <c r="AH18" s="168">
        <f t="shared" si="8"/>
        <v>0</v>
      </c>
      <c r="AI18" s="168">
        <f t="shared" si="9"/>
        <v>0</v>
      </c>
      <c r="AJ18" s="168">
        <f t="shared" si="10"/>
        <v>0</v>
      </c>
      <c r="AK18" s="168">
        <f t="shared" si="21"/>
        <v>0</v>
      </c>
      <c r="AL18" s="168">
        <f t="shared" si="22"/>
        <v>0</v>
      </c>
      <c r="AM18" s="168">
        <f t="shared" si="11"/>
        <v>0</v>
      </c>
      <c r="AN18" s="168">
        <f t="shared" si="12"/>
        <v>480</v>
      </c>
      <c r="AO18" s="168">
        <f t="shared" si="13"/>
        <v>0</v>
      </c>
      <c r="AP18" s="168">
        <f t="shared" si="14"/>
        <v>480</v>
      </c>
      <c r="AQ18" s="168"/>
      <c r="AR18" s="168" t="str">
        <f t="shared" si="28"/>
        <v>Dienstag</v>
      </c>
      <c r="AS18" s="168">
        <f t="shared" si="29"/>
        <v>2</v>
      </c>
      <c r="AT18" s="168"/>
      <c r="AU18" s="168">
        <f t="shared" si="15"/>
        <v>0</v>
      </c>
      <c r="AV18" s="168">
        <f t="shared" si="23"/>
        <v>0</v>
      </c>
      <c r="AW18" s="157"/>
      <c r="AX18" s="157"/>
      <c r="AY18" s="157"/>
    </row>
    <row r="19" spans="1:51" ht="12" customHeight="1" x14ac:dyDescent="0.2">
      <c r="A19" s="186">
        <f t="shared" si="24"/>
        <v>45665</v>
      </c>
      <c r="B19" s="187"/>
      <c r="C19" s="187"/>
      <c r="D19" s="122"/>
      <c r="E19" s="128"/>
      <c r="F19" s="187"/>
      <c r="G19" s="188"/>
      <c r="H19" s="189"/>
      <c r="I19" s="187"/>
      <c r="J19" s="188"/>
      <c r="K19" s="189"/>
      <c r="L19" s="187"/>
      <c r="M19" s="188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5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6"/>
        <v>0</v>
      </c>
      <c r="R19" s="215"/>
      <c r="S19" s="157"/>
      <c r="T19" s="168">
        <f t="shared" si="0"/>
        <v>0</v>
      </c>
      <c r="U19" s="168">
        <f t="shared" si="1"/>
        <v>0</v>
      </c>
      <c r="V19" s="168">
        <f t="shared" si="16"/>
        <v>0</v>
      </c>
      <c r="W19" s="168">
        <f t="shared" si="17"/>
        <v>0</v>
      </c>
      <c r="X19" s="168">
        <f t="shared" si="2"/>
        <v>0</v>
      </c>
      <c r="Y19" s="168">
        <f t="shared" si="3"/>
        <v>0</v>
      </c>
      <c r="Z19" s="168">
        <f t="shared" si="4"/>
        <v>0</v>
      </c>
      <c r="AA19" s="168">
        <f t="shared" si="27"/>
        <v>0</v>
      </c>
      <c r="AB19" s="168">
        <f t="shared" si="18"/>
        <v>0</v>
      </c>
      <c r="AC19" s="168">
        <f t="shared" si="5"/>
        <v>0</v>
      </c>
      <c r="AD19" s="168">
        <f t="shared" si="6"/>
        <v>0</v>
      </c>
      <c r="AE19" s="168">
        <f t="shared" si="7"/>
        <v>0</v>
      </c>
      <c r="AF19" s="168">
        <f t="shared" si="19"/>
        <v>0</v>
      </c>
      <c r="AG19" s="168">
        <f t="shared" si="20"/>
        <v>0</v>
      </c>
      <c r="AH19" s="168">
        <f t="shared" si="8"/>
        <v>0</v>
      </c>
      <c r="AI19" s="168">
        <f t="shared" si="9"/>
        <v>0</v>
      </c>
      <c r="AJ19" s="168">
        <f t="shared" si="10"/>
        <v>0</v>
      </c>
      <c r="AK19" s="168">
        <f t="shared" si="21"/>
        <v>0</v>
      </c>
      <c r="AL19" s="168">
        <f t="shared" si="22"/>
        <v>0</v>
      </c>
      <c r="AM19" s="168">
        <f t="shared" si="11"/>
        <v>0</v>
      </c>
      <c r="AN19" s="168">
        <f t="shared" si="12"/>
        <v>480</v>
      </c>
      <c r="AO19" s="168">
        <f t="shared" si="13"/>
        <v>0</v>
      </c>
      <c r="AP19" s="168">
        <f t="shared" si="14"/>
        <v>480</v>
      </c>
      <c r="AQ19" s="168"/>
      <c r="AR19" s="168" t="str">
        <f t="shared" si="28"/>
        <v>Mittwoch</v>
      </c>
      <c r="AS19" s="168">
        <f t="shared" si="29"/>
        <v>3</v>
      </c>
      <c r="AT19" s="168"/>
      <c r="AU19" s="168">
        <f t="shared" si="15"/>
        <v>0</v>
      </c>
      <c r="AV19" s="168">
        <f t="shared" si="23"/>
        <v>0</v>
      </c>
      <c r="AW19" s="157"/>
    </row>
    <row r="20" spans="1:51" ht="12" customHeight="1" x14ac:dyDescent="0.2">
      <c r="A20" s="186">
        <f t="shared" si="24"/>
        <v>45666</v>
      </c>
      <c r="B20" s="187"/>
      <c r="C20" s="187"/>
      <c r="D20" s="122"/>
      <c r="E20" s="128"/>
      <c r="F20" s="187"/>
      <c r="G20" s="188"/>
      <c r="H20" s="189"/>
      <c r="I20" s="187"/>
      <c r="J20" s="188"/>
      <c r="K20" s="189"/>
      <c r="L20" s="187"/>
      <c r="M20" s="188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5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6"/>
        <v>0</v>
      </c>
      <c r="R20" s="215"/>
      <c r="S20" s="157"/>
      <c r="T20" s="168">
        <f t="shared" si="0"/>
        <v>0</v>
      </c>
      <c r="U20" s="168">
        <f t="shared" si="1"/>
        <v>0</v>
      </c>
      <c r="V20" s="168">
        <f t="shared" si="16"/>
        <v>0</v>
      </c>
      <c r="W20" s="168">
        <f t="shared" si="17"/>
        <v>0</v>
      </c>
      <c r="X20" s="168">
        <f t="shared" si="2"/>
        <v>0</v>
      </c>
      <c r="Y20" s="168">
        <f t="shared" si="3"/>
        <v>0</v>
      </c>
      <c r="Z20" s="168">
        <f t="shared" si="4"/>
        <v>0</v>
      </c>
      <c r="AA20" s="168">
        <f t="shared" si="27"/>
        <v>0</v>
      </c>
      <c r="AB20" s="168">
        <f t="shared" si="18"/>
        <v>0</v>
      </c>
      <c r="AC20" s="168">
        <f t="shared" si="5"/>
        <v>0</v>
      </c>
      <c r="AD20" s="168">
        <f t="shared" si="6"/>
        <v>0</v>
      </c>
      <c r="AE20" s="168">
        <f t="shared" si="7"/>
        <v>0</v>
      </c>
      <c r="AF20" s="168">
        <f t="shared" si="19"/>
        <v>0</v>
      </c>
      <c r="AG20" s="168">
        <f t="shared" si="20"/>
        <v>0</v>
      </c>
      <c r="AH20" s="168">
        <f t="shared" si="8"/>
        <v>0</v>
      </c>
      <c r="AI20" s="168">
        <f t="shared" si="9"/>
        <v>0</v>
      </c>
      <c r="AJ20" s="168">
        <f t="shared" si="10"/>
        <v>0</v>
      </c>
      <c r="AK20" s="168">
        <f t="shared" si="21"/>
        <v>0</v>
      </c>
      <c r="AL20" s="168">
        <f t="shared" si="22"/>
        <v>0</v>
      </c>
      <c r="AM20" s="168">
        <f t="shared" si="11"/>
        <v>0</v>
      </c>
      <c r="AN20" s="168">
        <f t="shared" si="12"/>
        <v>480</v>
      </c>
      <c r="AO20" s="168">
        <f t="shared" si="13"/>
        <v>0</v>
      </c>
      <c r="AP20" s="168">
        <f t="shared" si="14"/>
        <v>480</v>
      </c>
      <c r="AQ20" s="168"/>
      <c r="AR20" s="168" t="str">
        <f t="shared" si="28"/>
        <v>Donnerstag</v>
      </c>
      <c r="AS20" s="168">
        <f t="shared" si="29"/>
        <v>4</v>
      </c>
      <c r="AT20" s="168"/>
      <c r="AU20" s="168">
        <f t="shared" si="15"/>
        <v>0</v>
      </c>
      <c r="AV20" s="168">
        <f t="shared" si="23"/>
        <v>0</v>
      </c>
      <c r="AW20" s="157"/>
    </row>
    <row r="21" spans="1:51" ht="12" customHeight="1" x14ac:dyDescent="0.2">
      <c r="A21" s="186">
        <f t="shared" si="24"/>
        <v>45667</v>
      </c>
      <c r="B21" s="187"/>
      <c r="C21" s="187"/>
      <c r="D21" s="122"/>
      <c r="E21" s="128"/>
      <c r="F21" s="187"/>
      <c r="G21" s="188"/>
      <c r="H21" s="189"/>
      <c r="I21" s="187"/>
      <c r="J21" s="188"/>
      <c r="K21" s="189"/>
      <c r="L21" s="187"/>
      <c r="M21" s="188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5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6"/>
        <v>0</v>
      </c>
      <c r="R21" s="215"/>
      <c r="S21" s="157"/>
      <c r="T21" s="168">
        <f t="shared" si="0"/>
        <v>0</v>
      </c>
      <c r="U21" s="168">
        <f t="shared" si="1"/>
        <v>0</v>
      </c>
      <c r="V21" s="168">
        <f t="shared" si="16"/>
        <v>0</v>
      </c>
      <c r="W21" s="168">
        <f t="shared" si="17"/>
        <v>0</v>
      </c>
      <c r="X21" s="168">
        <f t="shared" si="2"/>
        <v>0</v>
      </c>
      <c r="Y21" s="168">
        <f t="shared" si="3"/>
        <v>0</v>
      </c>
      <c r="Z21" s="168">
        <f t="shared" si="4"/>
        <v>0</v>
      </c>
      <c r="AA21" s="168">
        <f t="shared" si="27"/>
        <v>0</v>
      </c>
      <c r="AB21" s="168">
        <f t="shared" si="18"/>
        <v>0</v>
      </c>
      <c r="AC21" s="168">
        <f t="shared" si="5"/>
        <v>0</v>
      </c>
      <c r="AD21" s="168">
        <f t="shared" si="6"/>
        <v>0</v>
      </c>
      <c r="AE21" s="168">
        <f t="shared" si="7"/>
        <v>0</v>
      </c>
      <c r="AF21" s="168">
        <f t="shared" si="19"/>
        <v>0</v>
      </c>
      <c r="AG21" s="168">
        <f t="shared" si="20"/>
        <v>0</v>
      </c>
      <c r="AH21" s="168">
        <f t="shared" si="8"/>
        <v>0</v>
      </c>
      <c r="AI21" s="168">
        <f t="shared" si="9"/>
        <v>0</v>
      </c>
      <c r="AJ21" s="168">
        <f t="shared" si="10"/>
        <v>0</v>
      </c>
      <c r="AK21" s="168">
        <f t="shared" si="21"/>
        <v>0</v>
      </c>
      <c r="AL21" s="168">
        <f t="shared" si="22"/>
        <v>0</v>
      </c>
      <c r="AM21" s="168">
        <f t="shared" si="11"/>
        <v>0</v>
      </c>
      <c r="AN21" s="168">
        <f t="shared" si="12"/>
        <v>480</v>
      </c>
      <c r="AO21" s="168">
        <f t="shared" si="13"/>
        <v>0</v>
      </c>
      <c r="AP21" s="168">
        <f t="shared" si="14"/>
        <v>480</v>
      </c>
      <c r="AQ21" s="168"/>
      <c r="AR21" s="168" t="str">
        <f t="shared" si="28"/>
        <v>Freitag</v>
      </c>
      <c r="AS21" s="168">
        <f t="shared" si="29"/>
        <v>5</v>
      </c>
      <c r="AT21" s="168"/>
      <c r="AU21" s="168">
        <f t="shared" si="15"/>
        <v>0</v>
      </c>
      <c r="AV21" s="168">
        <f t="shared" si="23"/>
        <v>0</v>
      </c>
      <c r="AW21" s="157"/>
    </row>
    <row r="22" spans="1:51" ht="12" customHeight="1" x14ac:dyDescent="0.2">
      <c r="A22" s="186">
        <f t="shared" si="24"/>
        <v>45668</v>
      </c>
      <c r="B22" s="187"/>
      <c r="C22" s="187"/>
      <c r="D22" s="188"/>
      <c r="E22" s="189"/>
      <c r="F22" s="187"/>
      <c r="G22" s="188"/>
      <c r="H22" s="189"/>
      <c r="I22" s="187"/>
      <c r="J22" s="188"/>
      <c r="K22" s="189"/>
      <c r="L22" s="187"/>
      <c r="M22" s="188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5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6"/>
        <v>0</v>
      </c>
      <c r="R22" s="215"/>
      <c r="S22" s="157"/>
      <c r="T22" s="168">
        <f t="shared" si="0"/>
        <v>0</v>
      </c>
      <c r="U22" s="168">
        <f t="shared" si="1"/>
        <v>0</v>
      </c>
      <c r="V22" s="168">
        <f t="shared" si="16"/>
        <v>0</v>
      </c>
      <c r="W22" s="168">
        <f t="shared" si="17"/>
        <v>0</v>
      </c>
      <c r="X22" s="168">
        <f t="shared" si="2"/>
        <v>0</v>
      </c>
      <c r="Y22" s="168">
        <f t="shared" si="3"/>
        <v>0</v>
      </c>
      <c r="Z22" s="168">
        <f t="shared" si="4"/>
        <v>0</v>
      </c>
      <c r="AA22" s="168">
        <f t="shared" si="27"/>
        <v>0</v>
      </c>
      <c r="AB22" s="168">
        <f t="shared" si="18"/>
        <v>0</v>
      </c>
      <c r="AC22" s="168">
        <f t="shared" si="5"/>
        <v>0</v>
      </c>
      <c r="AD22" s="168">
        <f t="shared" si="6"/>
        <v>0</v>
      </c>
      <c r="AE22" s="168">
        <f t="shared" si="7"/>
        <v>0</v>
      </c>
      <c r="AF22" s="168">
        <f t="shared" si="19"/>
        <v>0</v>
      </c>
      <c r="AG22" s="168">
        <f t="shared" si="20"/>
        <v>0</v>
      </c>
      <c r="AH22" s="168">
        <f t="shared" si="8"/>
        <v>0</v>
      </c>
      <c r="AI22" s="168">
        <f t="shared" si="9"/>
        <v>0</v>
      </c>
      <c r="AJ22" s="168">
        <f t="shared" si="10"/>
        <v>0</v>
      </c>
      <c r="AK22" s="168">
        <f t="shared" si="21"/>
        <v>0</v>
      </c>
      <c r="AL22" s="168">
        <f t="shared" si="22"/>
        <v>0</v>
      </c>
      <c r="AM22" s="168">
        <f t="shared" si="11"/>
        <v>0</v>
      </c>
      <c r="AN22" s="168">
        <f t="shared" si="12"/>
        <v>0</v>
      </c>
      <c r="AO22" s="168">
        <f t="shared" si="13"/>
        <v>0</v>
      </c>
      <c r="AP22" s="168">
        <f t="shared" si="14"/>
        <v>0</v>
      </c>
      <c r="AQ22" s="168"/>
      <c r="AR22" s="168" t="str">
        <f t="shared" si="28"/>
        <v>Samstag</v>
      </c>
      <c r="AS22" s="168">
        <f t="shared" si="29"/>
        <v>6</v>
      </c>
      <c r="AT22" s="168"/>
      <c r="AU22" s="168">
        <f t="shared" si="15"/>
        <v>0</v>
      </c>
      <c r="AV22" s="168">
        <f t="shared" si="23"/>
        <v>1</v>
      </c>
      <c r="AW22" s="157"/>
    </row>
    <row r="23" spans="1:51" ht="12" customHeight="1" x14ac:dyDescent="0.2">
      <c r="A23" s="186">
        <f t="shared" si="24"/>
        <v>45669</v>
      </c>
      <c r="B23" s="187"/>
      <c r="C23" s="187"/>
      <c r="D23" s="188"/>
      <c r="E23" s="189"/>
      <c r="F23" s="187"/>
      <c r="G23" s="188"/>
      <c r="H23" s="189"/>
      <c r="I23" s="187"/>
      <c r="J23" s="188"/>
      <c r="K23" s="189"/>
      <c r="L23" s="187"/>
      <c r="M23" s="188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5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6"/>
        <v>0</v>
      </c>
      <c r="R23" s="215"/>
      <c r="S23" s="157"/>
      <c r="T23" s="168">
        <f t="shared" si="0"/>
        <v>0</v>
      </c>
      <c r="U23" s="168">
        <f t="shared" si="1"/>
        <v>0</v>
      </c>
      <c r="V23" s="168">
        <f t="shared" si="16"/>
        <v>0</v>
      </c>
      <c r="W23" s="168">
        <f t="shared" si="17"/>
        <v>0</v>
      </c>
      <c r="X23" s="168">
        <f t="shared" si="2"/>
        <v>0</v>
      </c>
      <c r="Y23" s="168">
        <f t="shared" si="3"/>
        <v>0</v>
      </c>
      <c r="Z23" s="168">
        <f t="shared" si="4"/>
        <v>0</v>
      </c>
      <c r="AA23" s="168">
        <f t="shared" si="27"/>
        <v>0</v>
      </c>
      <c r="AB23" s="168">
        <f t="shared" si="18"/>
        <v>0</v>
      </c>
      <c r="AC23" s="168">
        <f t="shared" si="5"/>
        <v>0</v>
      </c>
      <c r="AD23" s="168">
        <f t="shared" si="6"/>
        <v>0</v>
      </c>
      <c r="AE23" s="168">
        <f t="shared" si="7"/>
        <v>0</v>
      </c>
      <c r="AF23" s="168">
        <f t="shared" si="19"/>
        <v>0</v>
      </c>
      <c r="AG23" s="168">
        <f t="shared" si="20"/>
        <v>0</v>
      </c>
      <c r="AH23" s="168">
        <f t="shared" si="8"/>
        <v>0</v>
      </c>
      <c r="AI23" s="168">
        <f t="shared" si="9"/>
        <v>0</v>
      </c>
      <c r="AJ23" s="168">
        <f t="shared" si="10"/>
        <v>0</v>
      </c>
      <c r="AK23" s="168">
        <f t="shared" si="21"/>
        <v>0</v>
      </c>
      <c r="AL23" s="168">
        <f t="shared" si="22"/>
        <v>0</v>
      </c>
      <c r="AM23" s="168">
        <f t="shared" si="11"/>
        <v>0</v>
      </c>
      <c r="AN23" s="168">
        <f t="shared" si="12"/>
        <v>0</v>
      </c>
      <c r="AO23" s="168">
        <f t="shared" si="13"/>
        <v>0</v>
      </c>
      <c r="AP23" s="168">
        <f t="shared" si="14"/>
        <v>0</v>
      </c>
      <c r="AQ23" s="168"/>
      <c r="AR23" s="168" t="str">
        <f t="shared" si="28"/>
        <v>Sonntag</v>
      </c>
      <c r="AS23" s="168">
        <f t="shared" si="29"/>
        <v>7</v>
      </c>
      <c r="AT23" s="168"/>
      <c r="AU23" s="168">
        <f t="shared" si="15"/>
        <v>0</v>
      </c>
      <c r="AV23" s="168">
        <f t="shared" si="23"/>
        <v>1</v>
      </c>
      <c r="AW23" s="157"/>
    </row>
    <row r="24" spans="1:51" ht="12" customHeight="1" x14ac:dyDescent="0.2">
      <c r="A24" s="186">
        <f t="shared" si="24"/>
        <v>45670</v>
      </c>
      <c r="B24" s="187"/>
      <c r="C24" s="187"/>
      <c r="D24" s="121"/>
      <c r="E24" s="127"/>
      <c r="F24" s="187"/>
      <c r="G24" s="188"/>
      <c r="H24" s="189"/>
      <c r="I24" s="187"/>
      <c r="J24" s="188"/>
      <c r="K24" s="189"/>
      <c r="L24" s="187"/>
      <c r="M24" s="188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5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6"/>
        <v>0</v>
      </c>
      <c r="R24" s="215"/>
      <c r="S24" s="157"/>
      <c r="T24" s="168">
        <f t="shared" si="0"/>
        <v>0</v>
      </c>
      <c r="U24" s="168">
        <f t="shared" si="1"/>
        <v>0</v>
      </c>
      <c r="V24" s="168">
        <f t="shared" si="16"/>
        <v>0</v>
      </c>
      <c r="W24" s="168">
        <f t="shared" si="17"/>
        <v>0</v>
      </c>
      <c r="X24" s="168">
        <f t="shared" si="2"/>
        <v>0</v>
      </c>
      <c r="Y24" s="168">
        <f t="shared" si="3"/>
        <v>0</v>
      </c>
      <c r="Z24" s="168">
        <f t="shared" si="4"/>
        <v>0</v>
      </c>
      <c r="AA24" s="168">
        <f t="shared" si="27"/>
        <v>0</v>
      </c>
      <c r="AB24" s="168">
        <f t="shared" si="18"/>
        <v>0</v>
      </c>
      <c r="AC24" s="168">
        <f t="shared" si="5"/>
        <v>0</v>
      </c>
      <c r="AD24" s="168">
        <f t="shared" si="6"/>
        <v>0</v>
      </c>
      <c r="AE24" s="168">
        <f t="shared" si="7"/>
        <v>0</v>
      </c>
      <c r="AF24" s="168">
        <f t="shared" si="19"/>
        <v>0</v>
      </c>
      <c r="AG24" s="168">
        <f t="shared" si="20"/>
        <v>0</v>
      </c>
      <c r="AH24" s="168">
        <f t="shared" si="8"/>
        <v>0</v>
      </c>
      <c r="AI24" s="168">
        <f t="shared" si="9"/>
        <v>0</v>
      </c>
      <c r="AJ24" s="168">
        <f t="shared" si="10"/>
        <v>0</v>
      </c>
      <c r="AK24" s="168">
        <f t="shared" si="21"/>
        <v>0</v>
      </c>
      <c r="AL24" s="168">
        <f t="shared" si="22"/>
        <v>0</v>
      </c>
      <c r="AM24" s="168">
        <f t="shared" si="11"/>
        <v>0</v>
      </c>
      <c r="AN24" s="168">
        <f t="shared" si="12"/>
        <v>480</v>
      </c>
      <c r="AO24" s="168">
        <f t="shared" si="13"/>
        <v>0</v>
      </c>
      <c r="AP24" s="168">
        <f t="shared" si="14"/>
        <v>480</v>
      </c>
      <c r="AQ24" s="168"/>
      <c r="AR24" s="168" t="str">
        <f t="shared" si="28"/>
        <v>Montag</v>
      </c>
      <c r="AS24" s="168">
        <f t="shared" si="29"/>
        <v>1</v>
      </c>
      <c r="AT24" s="168"/>
      <c r="AU24" s="168">
        <f t="shared" si="15"/>
        <v>0</v>
      </c>
      <c r="AV24" s="168">
        <f t="shared" si="23"/>
        <v>0</v>
      </c>
      <c r="AW24" s="157"/>
    </row>
    <row r="25" spans="1:51" ht="12" customHeight="1" x14ac:dyDescent="0.2">
      <c r="A25" s="186">
        <f t="shared" si="24"/>
        <v>45671</v>
      </c>
      <c r="B25" s="187"/>
      <c r="C25" s="187"/>
      <c r="D25" s="122"/>
      <c r="E25" s="128"/>
      <c r="F25" s="187"/>
      <c r="G25" s="188"/>
      <c r="H25" s="189"/>
      <c r="I25" s="187"/>
      <c r="J25" s="188"/>
      <c r="K25" s="189"/>
      <c r="L25" s="187"/>
      <c r="M25" s="188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5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6"/>
        <v>0</v>
      </c>
      <c r="R25" s="215"/>
      <c r="S25" s="157"/>
      <c r="T25" s="168">
        <f t="shared" si="0"/>
        <v>0</v>
      </c>
      <c r="U25" s="168">
        <f t="shared" si="1"/>
        <v>0</v>
      </c>
      <c r="V25" s="168">
        <f t="shared" si="16"/>
        <v>0</v>
      </c>
      <c r="W25" s="168">
        <f t="shared" si="17"/>
        <v>0</v>
      </c>
      <c r="X25" s="168">
        <f t="shared" si="2"/>
        <v>0</v>
      </c>
      <c r="Y25" s="168">
        <f t="shared" si="3"/>
        <v>0</v>
      </c>
      <c r="Z25" s="168">
        <f t="shared" si="4"/>
        <v>0</v>
      </c>
      <c r="AA25" s="168">
        <f t="shared" si="27"/>
        <v>0</v>
      </c>
      <c r="AB25" s="168">
        <f t="shared" si="18"/>
        <v>0</v>
      </c>
      <c r="AC25" s="168">
        <f t="shared" si="5"/>
        <v>0</v>
      </c>
      <c r="AD25" s="168">
        <f t="shared" si="6"/>
        <v>0</v>
      </c>
      <c r="AE25" s="168">
        <f t="shared" si="7"/>
        <v>0</v>
      </c>
      <c r="AF25" s="168">
        <f t="shared" si="19"/>
        <v>0</v>
      </c>
      <c r="AG25" s="168">
        <f t="shared" si="20"/>
        <v>0</v>
      </c>
      <c r="AH25" s="168">
        <f t="shared" si="8"/>
        <v>0</v>
      </c>
      <c r="AI25" s="168">
        <f t="shared" si="9"/>
        <v>0</v>
      </c>
      <c r="AJ25" s="168">
        <f t="shared" si="10"/>
        <v>0</v>
      </c>
      <c r="AK25" s="168">
        <f t="shared" si="21"/>
        <v>0</v>
      </c>
      <c r="AL25" s="168">
        <f t="shared" si="22"/>
        <v>0</v>
      </c>
      <c r="AM25" s="168">
        <f t="shared" si="11"/>
        <v>0</v>
      </c>
      <c r="AN25" s="168">
        <f t="shared" si="12"/>
        <v>480</v>
      </c>
      <c r="AO25" s="168">
        <f t="shared" si="13"/>
        <v>0</v>
      </c>
      <c r="AP25" s="168">
        <f t="shared" si="14"/>
        <v>480</v>
      </c>
      <c r="AQ25" s="168"/>
      <c r="AR25" s="168" t="str">
        <f t="shared" si="28"/>
        <v>Dienstag</v>
      </c>
      <c r="AS25" s="168">
        <f t="shared" si="29"/>
        <v>2</v>
      </c>
      <c r="AT25" s="168"/>
      <c r="AU25" s="168">
        <f t="shared" si="15"/>
        <v>0</v>
      </c>
      <c r="AV25" s="168">
        <f t="shared" si="23"/>
        <v>0</v>
      </c>
      <c r="AW25" s="157"/>
    </row>
    <row r="26" spans="1:51" ht="12" customHeight="1" x14ac:dyDescent="0.2">
      <c r="A26" s="186">
        <f t="shared" si="24"/>
        <v>45672</v>
      </c>
      <c r="B26" s="187"/>
      <c r="C26" s="187"/>
      <c r="D26" s="122"/>
      <c r="E26" s="128"/>
      <c r="F26" s="187"/>
      <c r="G26" s="188"/>
      <c r="H26" s="189"/>
      <c r="I26" s="187"/>
      <c r="J26" s="188"/>
      <c r="K26" s="189"/>
      <c r="L26" s="187"/>
      <c r="M26" s="188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5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6"/>
        <v>0</v>
      </c>
      <c r="R26" s="215"/>
      <c r="S26" s="157"/>
      <c r="T26" s="168">
        <f t="shared" si="0"/>
        <v>0</v>
      </c>
      <c r="U26" s="168">
        <f t="shared" si="1"/>
        <v>0</v>
      </c>
      <c r="V26" s="168">
        <f t="shared" si="16"/>
        <v>0</v>
      </c>
      <c r="W26" s="168">
        <f t="shared" si="17"/>
        <v>0</v>
      </c>
      <c r="X26" s="168">
        <f t="shared" si="2"/>
        <v>0</v>
      </c>
      <c r="Y26" s="168">
        <f t="shared" si="3"/>
        <v>0</v>
      </c>
      <c r="Z26" s="168">
        <f t="shared" si="4"/>
        <v>0</v>
      </c>
      <c r="AA26" s="168">
        <f t="shared" si="27"/>
        <v>0</v>
      </c>
      <c r="AB26" s="168">
        <f t="shared" si="18"/>
        <v>0</v>
      </c>
      <c r="AC26" s="168">
        <f t="shared" si="5"/>
        <v>0</v>
      </c>
      <c r="AD26" s="168">
        <f t="shared" si="6"/>
        <v>0</v>
      </c>
      <c r="AE26" s="168">
        <f t="shared" si="7"/>
        <v>0</v>
      </c>
      <c r="AF26" s="168">
        <f t="shared" si="19"/>
        <v>0</v>
      </c>
      <c r="AG26" s="168">
        <f t="shared" si="20"/>
        <v>0</v>
      </c>
      <c r="AH26" s="168">
        <f t="shared" si="8"/>
        <v>0</v>
      </c>
      <c r="AI26" s="168">
        <f t="shared" si="9"/>
        <v>0</v>
      </c>
      <c r="AJ26" s="168">
        <f t="shared" si="10"/>
        <v>0</v>
      </c>
      <c r="AK26" s="168">
        <f t="shared" si="21"/>
        <v>0</v>
      </c>
      <c r="AL26" s="168">
        <f t="shared" si="22"/>
        <v>0</v>
      </c>
      <c r="AM26" s="168">
        <f t="shared" si="11"/>
        <v>0</v>
      </c>
      <c r="AN26" s="168">
        <f t="shared" si="12"/>
        <v>480</v>
      </c>
      <c r="AO26" s="168">
        <f t="shared" si="13"/>
        <v>0</v>
      </c>
      <c r="AP26" s="168">
        <f t="shared" si="14"/>
        <v>480</v>
      </c>
      <c r="AQ26" s="168"/>
      <c r="AR26" s="168" t="str">
        <f t="shared" si="28"/>
        <v>Mittwoch</v>
      </c>
      <c r="AS26" s="168">
        <f t="shared" si="29"/>
        <v>3</v>
      </c>
      <c r="AT26" s="168"/>
      <c r="AU26" s="168">
        <f t="shared" si="15"/>
        <v>0</v>
      </c>
      <c r="AV26" s="168">
        <f t="shared" si="23"/>
        <v>0</v>
      </c>
      <c r="AW26" s="157"/>
    </row>
    <row r="27" spans="1:51" ht="12" customHeight="1" x14ac:dyDescent="0.2">
      <c r="A27" s="186">
        <f t="shared" si="24"/>
        <v>45673</v>
      </c>
      <c r="B27" s="187"/>
      <c r="C27" s="187"/>
      <c r="D27" s="122"/>
      <c r="E27" s="128"/>
      <c r="F27" s="187"/>
      <c r="G27" s="188"/>
      <c r="H27" s="189"/>
      <c r="I27" s="187"/>
      <c r="J27" s="188"/>
      <c r="K27" s="189"/>
      <c r="L27" s="187"/>
      <c r="M27" s="188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5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6"/>
        <v>0</v>
      </c>
      <c r="R27" s="215"/>
      <c r="S27" s="157"/>
      <c r="T27" s="168">
        <f t="shared" si="0"/>
        <v>0</v>
      </c>
      <c r="U27" s="168">
        <f t="shared" si="1"/>
        <v>0</v>
      </c>
      <c r="V27" s="168">
        <f t="shared" si="16"/>
        <v>0</v>
      </c>
      <c r="W27" s="168">
        <f t="shared" si="17"/>
        <v>0</v>
      </c>
      <c r="X27" s="168">
        <f t="shared" si="2"/>
        <v>0</v>
      </c>
      <c r="Y27" s="168">
        <f t="shared" si="3"/>
        <v>0</v>
      </c>
      <c r="Z27" s="168">
        <f t="shared" si="4"/>
        <v>0</v>
      </c>
      <c r="AA27" s="168">
        <f t="shared" si="27"/>
        <v>0</v>
      </c>
      <c r="AB27" s="168">
        <f t="shared" si="18"/>
        <v>0</v>
      </c>
      <c r="AC27" s="168">
        <f t="shared" si="5"/>
        <v>0</v>
      </c>
      <c r="AD27" s="168">
        <f t="shared" si="6"/>
        <v>0</v>
      </c>
      <c r="AE27" s="168">
        <f t="shared" si="7"/>
        <v>0</v>
      </c>
      <c r="AF27" s="168">
        <f t="shared" si="19"/>
        <v>0</v>
      </c>
      <c r="AG27" s="168">
        <f t="shared" si="20"/>
        <v>0</v>
      </c>
      <c r="AH27" s="168">
        <f t="shared" si="8"/>
        <v>0</v>
      </c>
      <c r="AI27" s="168">
        <f t="shared" si="9"/>
        <v>0</v>
      </c>
      <c r="AJ27" s="168">
        <f t="shared" si="10"/>
        <v>0</v>
      </c>
      <c r="AK27" s="168">
        <f t="shared" si="21"/>
        <v>0</v>
      </c>
      <c r="AL27" s="168">
        <f t="shared" si="22"/>
        <v>0</v>
      </c>
      <c r="AM27" s="168">
        <f t="shared" si="11"/>
        <v>0</v>
      </c>
      <c r="AN27" s="168">
        <f t="shared" si="12"/>
        <v>480</v>
      </c>
      <c r="AO27" s="168">
        <f t="shared" si="13"/>
        <v>0</v>
      </c>
      <c r="AP27" s="168">
        <f t="shared" si="14"/>
        <v>480</v>
      </c>
      <c r="AQ27" s="168"/>
      <c r="AR27" s="168" t="str">
        <f t="shared" si="28"/>
        <v>Donnerstag</v>
      </c>
      <c r="AS27" s="168">
        <f t="shared" si="29"/>
        <v>4</v>
      </c>
      <c r="AT27" s="168"/>
      <c r="AU27" s="168">
        <f t="shared" si="15"/>
        <v>0</v>
      </c>
      <c r="AV27" s="168">
        <f t="shared" si="23"/>
        <v>0</v>
      </c>
      <c r="AW27" s="157"/>
    </row>
    <row r="28" spans="1:51" ht="12" customHeight="1" x14ac:dyDescent="0.2">
      <c r="A28" s="186">
        <f t="shared" si="24"/>
        <v>45674</v>
      </c>
      <c r="B28" s="187"/>
      <c r="C28" s="187"/>
      <c r="D28" s="122"/>
      <c r="E28" s="128"/>
      <c r="F28" s="187"/>
      <c r="G28" s="188"/>
      <c r="H28" s="189"/>
      <c r="I28" s="187"/>
      <c r="J28" s="188"/>
      <c r="K28" s="189"/>
      <c r="L28" s="187"/>
      <c r="M28" s="188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5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6"/>
        <v>0</v>
      </c>
      <c r="R28" s="215"/>
      <c r="S28" s="157"/>
      <c r="T28" s="168">
        <f t="shared" si="0"/>
        <v>0</v>
      </c>
      <c r="U28" s="168">
        <f t="shared" si="1"/>
        <v>0</v>
      </c>
      <c r="V28" s="168">
        <f t="shared" si="16"/>
        <v>0</v>
      </c>
      <c r="W28" s="168">
        <f t="shared" si="17"/>
        <v>0</v>
      </c>
      <c r="X28" s="168">
        <f t="shared" si="2"/>
        <v>0</v>
      </c>
      <c r="Y28" s="168">
        <f t="shared" si="3"/>
        <v>0</v>
      </c>
      <c r="Z28" s="168">
        <f t="shared" si="4"/>
        <v>0</v>
      </c>
      <c r="AA28" s="168">
        <f t="shared" si="27"/>
        <v>0</v>
      </c>
      <c r="AB28" s="168">
        <f t="shared" si="18"/>
        <v>0</v>
      </c>
      <c r="AC28" s="168">
        <f t="shared" si="5"/>
        <v>0</v>
      </c>
      <c r="AD28" s="168">
        <f t="shared" si="6"/>
        <v>0</v>
      </c>
      <c r="AE28" s="168">
        <f t="shared" si="7"/>
        <v>0</v>
      </c>
      <c r="AF28" s="168">
        <f t="shared" si="19"/>
        <v>0</v>
      </c>
      <c r="AG28" s="168">
        <f t="shared" si="20"/>
        <v>0</v>
      </c>
      <c r="AH28" s="168">
        <f t="shared" si="8"/>
        <v>0</v>
      </c>
      <c r="AI28" s="168">
        <f t="shared" si="9"/>
        <v>0</v>
      </c>
      <c r="AJ28" s="168">
        <f t="shared" si="10"/>
        <v>0</v>
      </c>
      <c r="AK28" s="168">
        <f t="shared" si="21"/>
        <v>0</v>
      </c>
      <c r="AL28" s="168">
        <f t="shared" si="22"/>
        <v>0</v>
      </c>
      <c r="AM28" s="168">
        <f t="shared" si="11"/>
        <v>0</v>
      </c>
      <c r="AN28" s="168">
        <f t="shared" si="12"/>
        <v>480</v>
      </c>
      <c r="AO28" s="168">
        <f t="shared" si="13"/>
        <v>0</v>
      </c>
      <c r="AP28" s="168">
        <f t="shared" si="14"/>
        <v>480</v>
      </c>
      <c r="AQ28" s="168"/>
      <c r="AR28" s="168" t="str">
        <f t="shared" si="28"/>
        <v>Freitag</v>
      </c>
      <c r="AS28" s="168">
        <f t="shared" si="29"/>
        <v>5</v>
      </c>
      <c r="AT28" s="168"/>
      <c r="AU28" s="168">
        <f t="shared" si="15"/>
        <v>0</v>
      </c>
      <c r="AV28" s="168">
        <f t="shared" si="23"/>
        <v>0</v>
      </c>
      <c r="AW28" s="157"/>
    </row>
    <row r="29" spans="1:51" ht="12" customHeight="1" x14ac:dyDescent="0.2">
      <c r="A29" s="186">
        <f t="shared" si="24"/>
        <v>45675</v>
      </c>
      <c r="B29" s="187"/>
      <c r="C29" s="187"/>
      <c r="D29" s="188"/>
      <c r="E29" s="189"/>
      <c r="F29" s="187"/>
      <c r="G29" s="188"/>
      <c r="H29" s="189"/>
      <c r="I29" s="187"/>
      <c r="J29" s="188"/>
      <c r="K29" s="189"/>
      <c r="L29" s="187"/>
      <c r="M29" s="188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5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6"/>
        <v>0</v>
      </c>
      <c r="R29" s="215"/>
      <c r="S29" s="157"/>
      <c r="T29" s="168">
        <f t="shared" si="0"/>
        <v>0</v>
      </c>
      <c r="U29" s="168">
        <f t="shared" si="1"/>
        <v>0</v>
      </c>
      <c r="V29" s="168">
        <f t="shared" si="16"/>
        <v>0</v>
      </c>
      <c r="W29" s="168">
        <f t="shared" si="17"/>
        <v>0</v>
      </c>
      <c r="X29" s="168">
        <f t="shared" si="2"/>
        <v>0</v>
      </c>
      <c r="Y29" s="168">
        <f t="shared" si="3"/>
        <v>0</v>
      </c>
      <c r="Z29" s="168">
        <f t="shared" si="4"/>
        <v>0</v>
      </c>
      <c r="AA29" s="168">
        <f t="shared" si="27"/>
        <v>0</v>
      </c>
      <c r="AB29" s="168">
        <f t="shared" si="18"/>
        <v>0</v>
      </c>
      <c r="AC29" s="168">
        <f t="shared" si="5"/>
        <v>0</v>
      </c>
      <c r="AD29" s="168">
        <f t="shared" si="6"/>
        <v>0</v>
      </c>
      <c r="AE29" s="168">
        <f t="shared" si="7"/>
        <v>0</v>
      </c>
      <c r="AF29" s="168">
        <f t="shared" si="19"/>
        <v>0</v>
      </c>
      <c r="AG29" s="168">
        <f t="shared" si="20"/>
        <v>0</v>
      </c>
      <c r="AH29" s="168">
        <f t="shared" si="8"/>
        <v>0</v>
      </c>
      <c r="AI29" s="168">
        <f t="shared" si="9"/>
        <v>0</v>
      </c>
      <c r="AJ29" s="168">
        <f t="shared" si="10"/>
        <v>0</v>
      </c>
      <c r="AK29" s="168">
        <f t="shared" si="21"/>
        <v>0</v>
      </c>
      <c r="AL29" s="168">
        <f t="shared" si="22"/>
        <v>0</v>
      </c>
      <c r="AM29" s="168">
        <f t="shared" si="11"/>
        <v>0</v>
      </c>
      <c r="AN29" s="168">
        <f t="shared" si="12"/>
        <v>0</v>
      </c>
      <c r="AO29" s="168">
        <f t="shared" si="13"/>
        <v>0</v>
      </c>
      <c r="AP29" s="168">
        <f t="shared" si="14"/>
        <v>0</v>
      </c>
      <c r="AQ29" s="168"/>
      <c r="AR29" s="168" t="str">
        <f t="shared" si="28"/>
        <v>Samstag</v>
      </c>
      <c r="AS29" s="168">
        <f t="shared" si="29"/>
        <v>6</v>
      </c>
      <c r="AT29" s="168"/>
      <c r="AU29" s="168">
        <f t="shared" si="15"/>
        <v>0</v>
      </c>
      <c r="AV29" s="168">
        <f t="shared" si="23"/>
        <v>1</v>
      </c>
      <c r="AW29" s="157"/>
    </row>
    <row r="30" spans="1:51" ht="12" customHeight="1" x14ac:dyDescent="0.2">
      <c r="A30" s="186">
        <f t="shared" si="24"/>
        <v>45676</v>
      </c>
      <c r="B30" s="187"/>
      <c r="C30" s="187"/>
      <c r="D30" s="188"/>
      <c r="E30" s="189"/>
      <c r="F30" s="187"/>
      <c r="G30" s="188"/>
      <c r="H30" s="189"/>
      <c r="I30" s="187"/>
      <c r="J30" s="188"/>
      <c r="K30" s="189"/>
      <c r="L30" s="187"/>
      <c r="M30" s="188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5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6"/>
        <v>0</v>
      </c>
      <c r="R30" s="215"/>
      <c r="S30" s="157"/>
      <c r="T30" s="168">
        <f t="shared" si="0"/>
        <v>0</v>
      </c>
      <c r="U30" s="168">
        <f t="shared" si="1"/>
        <v>0</v>
      </c>
      <c r="V30" s="168">
        <f t="shared" si="16"/>
        <v>0</v>
      </c>
      <c r="W30" s="168">
        <f t="shared" si="17"/>
        <v>0</v>
      </c>
      <c r="X30" s="168">
        <f t="shared" si="2"/>
        <v>0</v>
      </c>
      <c r="Y30" s="168">
        <f t="shared" si="3"/>
        <v>0</v>
      </c>
      <c r="Z30" s="168">
        <f t="shared" si="4"/>
        <v>0</v>
      </c>
      <c r="AA30" s="168">
        <f t="shared" si="27"/>
        <v>0</v>
      </c>
      <c r="AB30" s="168">
        <f t="shared" si="18"/>
        <v>0</v>
      </c>
      <c r="AC30" s="168">
        <f t="shared" si="5"/>
        <v>0</v>
      </c>
      <c r="AD30" s="168">
        <f t="shared" si="6"/>
        <v>0</v>
      </c>
      <c r="AE30" s="168">
        <f t="shared" si="7"/>
        <v>0</v>
      </c>
      <c r="AF30" s="168">
        <f t="shared" si="19"/>
        <v>0</v>
      </c>
      <c r="AG30" s="168">
        <f t="shared" si="20"/>
        <v>0</v>
      </c>
      <c r="AH30" s="168">
        <f t="shared" si="8"/>
        <v>0</v>
      </c>
      <c r="AI30" s="168">
        <f t="shared" si="9"/>
        <v>0</v>
      </c>
      <c r="AJ30" s="168">
        <f t="shared" si="10"/>
        <v>0</v>
      </c>
      <c r="AK30" s="168">
        <f t="shared" si="21"/>
        <v>0</v>
      </c>
      <c r="AL30" s="168">
        <f t="shared" si="22"/>
        <v>0</v>
      </c>
      <c r="AM30" s="168">
        <f t="shared" si="11"/>
        <v>0</v>
      </c>
      <c r="AN30" s="168">
        <f t="shared" si="12"/>
        <v>0</v>
      </c>
      <c r="AO30" s="168">
        <f t="shared" si="13"/>
        <v>0</v>
      </c>
      <c r="AP30" s="168">
        <f t="shared" si="14"/>
        <v>0</v>
      </c>
      <c r="AQ30" s="168"/>
      <c r="AR30" s="168" t="str">
        <f t="shared" si="28"/>
        <v>Sonntag</v>
      </c>
      <c r="AS30" s="168">
        <f t="shared" si="29"/>
        <v>7</v>
      </c>
      <c r="AT30" s="168"/>
      <c r="AU30" s="168">
        <f t="shared" si="15"/>
        <v>0</v>
      </c>
      <c r="AV30" s="168">
        <f t="shared" si="23"/>
        <v>1</v>
      </c>
      <c r="AW30" s="157"/>
    </row>
    <row r="31" spans="1:51" ht="12" customHeight="1" x14ac:dyDescent="0.2">
      <c r="A31" s="186">
        <f t="shared" si="24"/>
        <v>45677</v>
      </c>
      <c r="B31" s="187"/>
      <c r="C31" s="187"/>
      <c r="D31" s="188"/>
      <c r="E31" s="127"/>
      <c r="F31" s="187"/>
      <c r="G31" s="188"/>
      <c r="H31" s="189"/>
      <c r="I31" s="187"/>
      <c r="J31" s="188"/>
      <c r="K31" s="189"/>
      <c r="L31" s="187"/>
      <c r="M31" s="188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5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6"/>
        <v>0</v>
      </c>
      <c r="R31" s="215"/>
      <c r="S31" s="157"/>
      <c r="T31" s="168">
        <f t="shared" si="0"/>
        <v>0</v>
      </c>
      <c r="U31" s="168">
        <f t="shared" si="1"/>
        <v>0</v>
      </c>
      <c r="V31" s="168">
        <f t="shared" si="16"/>
        <v>0</v>
      </c>
      <c r="W31" s="168">
        <f t="shared" si="17"/>
        <v>0</v>
      </c>
      <c r="X31" s="168">
        <f t="shared" si="2"/>
        <v>0</v>
      </c>
      <c r="Y31" s="168">
        <f t="shared" si="3"/>
        <v>0</v>
      </c>
      <c r="Z31" s="168">
        <f t="shared" si="4"/>
        <v>0</v>
      </c>
      <c r="AA31" s="168">
        <f t="shared" si="27"/>
        <v>0</v>
      </c>
      <c r="AB31" s="168">
        <f t="shared" si="18"/>
        <v>0</v>
      </c>
      <c r="AC31" s="168">
        <f t="shared" si="5"/>
        <v>0</v>
      </c>
      <c r="AD31" s="168">
        <f t="shared" si="6"/>
        <v>0</v>
      </c>
      <c r="AE31" s="168">
        <f t="shared" si="7"/>
        <v>0</v>
      </c>
      <c r="AF31" s="168">
        <f t="shared" si="19"/>
        <v>0</v>
      </c>
      <c r="AG31" s="168">
        <f t="shared" si="20"/>
        <v>0</v>
      </c>
      <c r="AH31" s="168">
        <f t="shared" si="8"/>
        <v>0</v>
      </c>
      <c r="AI31" s="168">
        <f t="shared" si="9"/>
        <v>0</v>
      </c>
      <c r="AJ31" s="168">
        <f t="shared" si="10"/>
        <v>0</v>
      </c>
      <c r="AK31" s="168">
        <f t="shared" si="21"/>
        <v>0</v>
      </c>
      <c r="AL31" s="168">
        <f t="shared" si="22"/>
        <v>0</v>
      </c>
      <c r="AM31" s="168">
        <f t="shared" si="11"/>
        <v>0</v>
      </c>
      <c r="AN31" s="168">
        <f t="shared" si="12"/>
        <v>480</v>
      </c>
      <c r="AO31" s="168">
        <f t="shared" si="13"/>
        <v>0</v>
      </c>
      <c r="AP31" s="168">
        <f t="shared" si="14"/>
        <v>480</v>
      </c>
      <c r="AQ31" s="168"/>
      <c r="AR31" s="168" t="str">
        <f t="shared" si="28"/>
        <v>Montag</v>
      </c>
      <c r="AS31" s="168">
        <f t="shared" si="29"/>
        <v>1</v>
      </c>
      <c r="AT31" s="168"/>
      <c r="AU31" s="168">
        <f t="shared" si="15"/>
        <v>0</v>
      </c>
      <c r="AV31" s="168">
        <f t="shared" si="23"/>
        <v>0</v>
      </c>
      <c r="AW31" s="157"/>
    </row>
    <row r="32" spans="1:51" ht="12" customHeight="1" x14ac:dyDescent="0.2">
      <c r="A32" s="186">
        <f t="shared" si="24"/>
        <v>45678</v>
      </c>
      <c r="B32" s="187"/>
      <c r="C32" s="187"/>
      <c r="D32" s="188"/>
      <c r="E32" s="128"/>
      <c r="F32" s="187"/>
      <c r="G32" s="188"/>
      <c r="H32" s="189"/>
      <c r="I32" s="187"/>
      <c r="J32" s="188"/>
      <c r="K32" s="189"/>
      <c r="L32" s="187"/>
      <c r="M32" s="188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5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6"/>
        <v>0</v>
      </c>
      <c r="R32" s="215"/>
      <c r="S32" s="157"/>
      <c r="T32" s="168">
        <f t="shared" si="0"/>
        <v>0</v>
      </c>
      <c r="U32" s="168">
        <f t="shared" si="1"/>
        <v>0</v>
      </c>
      <c r="V32" s="168">
        <f t="shared" si="16"/>
        <v>0</v>
      </c>
      <c r="W32" s="168">
        <f t="shared" si="17"/>
        <v>0</v>
      </c>
      <c r="X32" s="168">
        <f t="shared" si="2"/>
        <v>0</v>
      </c>
      <c r="Y32" s="168">
        <f t="shared" si="3"/>
        <v>0</v>
      </c>
      <c r="Z32" s="168">
        <f t="shared" si="4"/>
        <v>0</v>
      </c>
      <c r="AA32" s="168">
        <f t="shared" si="27"/>
        <v>0</v>
      </c>
      <c r="AB32" s="168">
        <f t="shared" si="18"/>
        <v>0</v>
      </c>
      <c r="AC32" s="168">
        <f t="shared" si="5"/>
        <v>0</v>
      </c>
      <c r="AD32" s="168">
        <f t="shared" si="6"/>
        <v>0</v>
      </c>
      <c r="AE32" s="168">
        <f t="shared" si="7"/>
        <v>0</v>
      </c>
      <c r="AF32" s="168">
        <f t="shared" si="19"/>
        <v>0</v>
      </c>
      <c r="AG32" s="168">
        <f t="shared" si="20"/>
        <v>0</v>
      </c>
      <c r="AH32" s="168">
        <f t="shared" si="8"/>
        <v>0</v>
      </c>
      <c r="AI32" s="168">
        <f t="shared" si="9"/>
        <v>0</v>
      </c>
      <c r="AJ32" s="168">
        <f t="shared" si="10"/>
        <v>0</v>
      </c>
      <c r="AK32" s="168">
        <f t="shared" si="21"/>
        <v>0</v>
      </c>
      <c r="AL32" s="168">
        <f t="shared" si="22"/>
        <v>0</v>
      </c>
      <c r="AM32" s="168">
        <f t="shared" si="11"/>
        <v>0</v>
      </c>
      <c r="AN32" s="168">
        <f t="shared" si="12"/>
        <v>480</v>
      </c>
      <c r="AO32" s="168">
        <f t="shared" si="13"/>
        <v>0</v>
      </c>
      <c r="AP32" s="168">
        <f t="shared" si="14"/>
        <v>480</v>
      </c>
      <c r="AQ32" s="168"/>
      <c r="AR32" s="168" t="str">
        <f t="shared" si="28"/>
        <v>Dienstag</v>
      </c>
      <c r="AS32" s="168">
        <f t="shared" si="29"/>
        <v>2</v>
      </c>
      <c r="AT32" s="168"/>
      <c r="AU32" s="168">
        <f t="shared" si="15"/>
        <v>0</v>
      </c>
      <c r="AV32" s="168">
        <f t="shared" si="23"/>
        <v>0</v>
      </c>
      <c r="AW32" s="157"/>
    </row>
    <row r="33" spans="1:49" ht="12" customHeight="1" x14ac:dyDescent="0.2">
      <c r="A33" s="186">
        <f t="shared" si="24"/>
        <v>45679</v>
      </c>
      <c r="B33" s="187"/>
      <c r="C33" s="187"/>
      <c r="D33" s="188"/>
      <c r="E33" s="128"/>
      <c r="F33" s="187"/>
      <c r="G33" s="188"/>
      <c r="H33" s="189"/>
      <c r="I33" s="187"/>
      <c r="J33" s="188"/>
      <c r="K33" s="189"/>
      <c r="L33" s="187"/>
      <c r="M33" s="188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5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6"/>
        <v>0</v>
      </c>
      <c r="R33" s="215"/>
      <c r="S33" s="157"/>
      <c r="T33" s="168">
        <f t="shared" si="0"/>
        <v>0</v>
      </c>
      <c r="U33" s="168">
        <f t="shared" si="1"/>
        <v>0</v>
      </c>
      <c r="V33" s="168">
        <f t="shared" si="16"/>
        <v>0</v>
      </c>
      <c r="W33" s="168">
        <f t="shared" si="17"/>
        <v>0</v>
      </c>
      <c r="X33" s="168">
        <f t="shared" si="2"/>
        <v>0</v>
      </c>
      <c r="Y33" s="168">
        <f t="shared" si="3"/>
        <v>0</v>
      </c>
      <c r="Z33" s="168">
        <f t="shared" si="4"/>
        <v>0</v>
      </c>
      <c r="AA33" s="168">
        <f t="shared" si="27"/>
        <v>0</v>
      </c>
      <c r="AB33" s="168">
        <f t="shared" si="18"/>
        <v>0</v>
      </c>
      <c r="AC33" s="168">
        <f t="shared" si="5"/>
        <v>0</v>
      </c>
      <c r="AD33" s="168">
        <f t="shared" si="6"/>
        <v>0</v>
      </c>
      <c r="AE33" s="168">
        <f t="shared" si="7"/>
        <v>0</v>
      </c>
      <c r="AF33" s="168">
        <f t="shared" si="19"/>
        <v>0</v>
      </c>
      <c r="AG33" s="168">
        <f t="shared" si="20"/>
        <v>0</v>
      </c>
      <c r="AH33" s="168">
        <f t="shared" si="8"/>
        <v>0</v>
      </c>
      <c r="AI33" s="168">
        <f t="shared" si="9"/>
        <v>0</v>
      </c>
      <c r="AJ33" s="168">
        <f t="shared" si="10"/>
        <v>0</v>
      </c>
      <c r="AK33" s="168">
        <f t="shared" si="21"/>
        <v>0</v>
      </c>
      <c r="AL33" s="168">
        <f t="shared" si="22"/>
        <v>0</v>
      </c>
      <c r="AM33" s="168">
        <f t="shared" si="11"/>
        <v>0</v>
      </c>
      <c r="AN33" s="168">
        <f t="shared" si="12"/>
        <v>480</v>
      </c>
      <c r="AO33" s="168">
        <f t="shared" si="13"/>
        <v>0</v>
      </c>
      <c r="AP33" s="168">
        <f t="shared" si="14"/>
        <v>480</v>
      </c>
      <c r="AQ33" s="168"/>
      <c r="AR33" s="168" t="str">
        <f t="shared" si="28"/>
        <v>Mittwoch</v>
      </c>
      <c r="AS33" s="168">
        <f t="shared" si="29"/>
        <v>3</v>
      </c>
      <c r="AT33" s="168"/>
      <c r="AU33" s="168">
        <f t="shared" si="15"/>
        <v>0</v>
      </c>
      <c r="AV33" s="168">
        <f t="shared" si="23"/>
        <v>0</v>
      </c>
      <c r="AW33" s="157"/>
    </row>
    <row r="34" spans="1:49" ht="12" customHeight="1" x14ac:dyDescent="0.2">
      <c r="A34" s="186">
        <f t="shared" si="24"/>
        <v>45680</v>
      </c>
      <c r="B34" s="187"/>
      <c r="C34" s="187"/>
      <c r="D34" s="188"/>
      <c r="E34" s="128"/>
      <c r="F34" s="187"/>
      <c r="G34" s="188"/>
      <c r="H34" s="189"/>
      <c r="I34" s="187"/>
      <c r="J34" s="188"/>
      <c r="K34" s="189"/>
      <c r="L34" s="187"/>
      <c r="M34" s="188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5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6"/>
        <v>0</v>
      </c>
      <c r="R34" s="215"/>
      <c r="S34" s="157"/>
      <c r="T34" s="168">
        <f t="shared" si="0"/>
        <v>0</v>
      </c>
      <c r="U34" s="168">
        <f t="shared" si="1"/>
        <v>0</v>
      </c>
      <c r="V34" s="168">
        <f t="shared" si="16"/>
        <v>0</v>
      </c>
      <c r="W34" s="168">
        <f t="shared" si="17"/>
        <v>0</v>
      </c>
      <c r="X34" s="168">
        <f t="shared" si="2"/>
        <v>0</v>
      </c>
      <c r="Y34" s="168">
        <f t="shared" si="3"/>
        <v>0</v>
      </c>
      <c r="Z34" s="168">
        <f t="shared" si="4"/>
        <v>0</v>
      </c>
      <c r="AA34" s="168">
        <f t="shared" si="27"/>
        <v>0</v>
      </c>
      <c r="AB34" s="168">
        <f t="shared" si="18"/>
        <v>0</v>
      </c>
      <c r="AC34" s="168">
        <f t="shared" si="5"/>
        <v>0</v>
      </c>
      <c r="AD34" s="168">
        <f t="shared" si="6"/>
        <v>0</v>
      </c>
      <c r="AE34" s="168">
        <f t="shared" si="7"/>
        <v>0</v>
      </c>
      <c r="AF34" s="168">
        <f t="shared" si="19"/>
        <v>0</v>
      </c>
      <c r="AG34" s="168">
        <f t="shared" si="20"/>
        <v>0</v>
      </c>
      <c r="AH34" s="168">
        <f t="shared" si="8"/>
        <v>0</v>
      </c>
      <c r="AI34" s="168">
        <f t="shared" si="9"/>
        <v>0</v>
      </c>
      <c r="AJ34" s="168">
        <f t="shared" si="10"/>
        <v>0</v>
      </c>
      <c r="AK34" s="168">
        <f t="shared" si="21"/>
        <v>0</v>
      </c>
      <c r="AL34" s="168">
        <f t="shared" si="22"/>
        <v>0</v>
      </c>
      <c r="AM34" s="168">
        <f t="shared" si="11"/>
        <v>0</v>
      </c>
      <c r="AN34" s="168">
        <f t="shared" si="12"/>
        <v>480</v>
      </c>
      <c r="AO34" s="168">
        <f t="shared" si="13"/>
        <v>0</v>
      </c>
      <c r="AP34" s="168">
        <f t="shared" si="14"/>
        <v>480</v>
      </c>
      <c r="AQ34" s="168"/>
      <c r="AR34" s="168" t="str">
        <f t="shared" si="28"/>
        <v>Donnerstag</v>
      </c>
      <c r="AS34" s="168">
        <f t="shared" si="29"/>
        <v>4</v>
      </c>
      <c r="AT34" s="168"/>
      <c r="AU34" s="168">
        <f t="shared" si="15"/>
        <v>0</v>
      </c>
      <c r="AV34" s="168">
        <f t="shared" si="23"/>
        <v>0</v>
      </c>
      <c r="AW34" s="157"/>
    </row>
    <row r="35" spans="1:49" ht="12" customHeight="1" x14ac:dyDescent="0.2">
      <c r="A35" s="186">
        <f t="shared" si="24"/>
        <v>45681</v>
      </c>
      <c r="B35" s="187"/>
      <c r="C35" s="187"/>
      <c r="D35" s="188"/>
      <c r="E35" s="128"/>
      <c r="F35" s="187"/>
      <c r="G35" s="188"/>
      <c r="H35" s="189"/>
      <c r="I35" s="187"/>
      <c r="J35" s="188"/>
      <c r="K35" s="189"/>
      <c r="L35" s="187"/>
      <c r="M35" s="188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5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6"/>
        <v>0</v>
      </c>
      <c r="R35" s="215"/>
      <c r="S35" s="157"/>
      <c r="T35" s="168">
        <f t="shared" si="0"/>
        <v>0</v>
      </c>
      <c r="U35" s="168">
        <f t="shared" si="1"/>
        <v>0</v>
      </c>
      <c r="V35" s="168">
        <f t="shared" si="16"/>
        <v>0</v>
      </c>
      <c r="W35" s="168">
        <f t="shared" si="17"/>
        <v>0</v>
      </c>
      <c r="X35" s="168">
        <f t="shared" si="2"/>
        <v>0</v>
      </c>
      <c r="Y35" s="168">
        <f t="shared" si="3"/>
        <v>0</v>
      </c>
      <c r="Z35" s="168">
        <f t="shared" si="4"/>
        <v>0</v>
      </c>
      <c r="AA35" s="168">
        <f t="shared" si="27"/>
        <v>0</v>
      </c>
      <c r="AB35" s="168">
        <f t="shared" si="18"/>
        <v>0</v>
      </c>
      <c r="AC35" s="168">
        <f t="shared" si="5"/>
        <v>0</v>
      </c>
      <c r="AD35" s="168">
        <f t="shared" si="6"/>
        <v>0</v>
      </c>
      <c r="AE35" s="168">
        <f t="shared" si="7"/>
        <v>0</v>
      </c>
      <c r="AF35" s="168">
        <f t="shared" si="19"/>
        <v>0</v>
      </c>
      <c r="AG35" s="168">
        <f t="shared" si="20"/>
        <v>0</v>
      </c>
      <c r="AH35" s="168">
        <f t="shared" si="8"/>
        <v>0</v>
      </c>
      <c r="AI35" s="168">
        <f t="shared" si="9"/>
        <v>0</v>
      </c>
      <c r="AJ35" s="168">
        <f t="shared" si="10"/>
        <v>0</v>
      </c>
      <c r="AK35" s="168">
        <f t="shared" si="21"/>
        <v>0</v>
      </c>
      <c r="AL35" s="168">
        <f t="shared" si="22"/>
        <v>0</v>
      </c>
      <c r="AM35" s="168">
        <f t="shared" si="11"/>
        <v>0</v>
      </c>
      <c r="AN35" s="168">
        <f t="shared" si="12"/>
        <v>480</v>
      </c>
      <c r="AO35" s="168">
        <f t="shared" si="13"/>
        <v>0</v>
      </c>
      <c r="AP35" s="168">
        <f t="shared" si="14"/>
        <v>480</v>
      </c>
      <c r="AQ35" s="168"/>
      <c r="AR35" s="168" t="str">
        <f t="shared" si="28"/>
        <v>Freitag</v>
      </c>
      <c r="AS35" s="168">
        <f t="shared" si="29"/>
        <v>5</v>
      </c>
      <c r="AT35" s="168"/>
      <c r="AU35" s="168">
        <f t="shared" si="15"/>
        <v>0</v>
      </c>
      <c r="AV35" s="168">
        <f t="shared" si="23"/>
        <v>0</v>
      </c>
      <c r="AW35" s="157"/>
    </row>
    <row r="36" spans="1:49" ht="12" customHeight="1" x14ac:dyDescent="0.2">
      <c r="A36" s="186">
        <f t="shared" si="24"/>
        <v>45682</v>
      </c>
      <c r="B36" s="187"/>
      <c r="C36" s="187"/>
      <c r="D36" s="188"/>
      <c r="E36" s="189"/>
      <c r="F36" s="187"/>
      <c r="G36" s="188"/>
      <c r="H36" s="189"/>
      <c r="I36" s="187"/>
      <c r="J36" s="188"/>
      <c r="K36" s="189"/>
      <c r="L36" s="187"/>
      <c r="M36" s="188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5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6"/>
        <v>0</v>
      </c>
      <c r="R36" s="215"/>
      <c r="S36" s="157"/>
      <c r="T36" s="168">
        <f t="shared" si="0"/>
        <v>0</v>
      </c>
      <c r="U36" s="168">
        <f t="shared" si="1"/>
        <v>0</v>
      </c>
      <c r="V36" s="168">
        <f t="shared" si="16"/>
        <v>0</v>
      </c>
      <c r="W36" s="168">
        <f t="shared" si="17"/>
        <v>0</v>
      </c>
      <c r="X36" s="168">
        <f t="shared" si="2"/>
        <v>0</v>
      </c>
      <c r="Y36" s="168">
        <f t="shared" si="3"/>
        <v>0</v>
      </c>
      <c r="Z36" s="168">
        <f t="shared" si="4"/>
        <v>0</v>
      </c>
      <c r="AA36" s="168">
        <f t="shared" si="27"/>
        <v>0</v>
      </c>
      <c r="AB36" s="168">
        <f t="shared" si="18"/>
        <v>0</v>
      </c>
      <c r="AC36" s="168">
        <f t="shared" si="5"/>
        <v>0</v>
      </c>
      <c r="AD36" s="168">
        <f t="shared" si="6"/>
        <v>0</v>
      </c>
      <c r="AE36" s="168">
        <f t="shared" si="7"/>
        <v>0</v>
      </c>
      <c r="AF36" s="168">
        <f t="shared" si="19"/>
        <v>0</v>
      </c>
      <c r="AG36" s="168">
        <f t="shared" si="20"/>
        <v>0</v>
      </c>
      <c r="AH36" s="168">
        <f t="shared" si="8"/>
        <v>0</v>
      </c>
      <c r="AI36" s="168">
        <f t="shared" si="9"/>
        <v>0</v>
      </c>
      <c r="AJ36" s="168">
        <f t="shared" si="10"/>
        <v>0</v>
      </c>
      <c r="AK36" s="168">
        <f t="shared" si="21"/>
        <v>0</v>
      </c>
      <c r="AL36" s="168">
        <f t="shared" si="22"/>
        <v>0</v>
      </c>
      <c r="AM36" s="168">
        <f t="shared" si="11"/>
        <v>0</v>
      </c>
      <c r="AN36" s="168">
        <f t="shared" si="12"/>
        <v>0</v>
      </c>
      <c r="AO36" s="168">
        <f t="shared" si="13"/>
        <v>0</v>
      </c>
      <c r="AP36" s="168">
        <f t="shared" si="14"/>
        <v>0</v>
      </c>
      <c r="AQ36" s="168"/>
      <c r="AR36" s="168" t="str">
        <f t="shared" si="28"/>
        <v>Samstag</v>
      </c>
      <c r="AS36" s="168">
        <f t="shared" si="29"/>
        <v>6</v>
      </c>
      <c r="AT36" s="168"/>
      <c r="AU36" s="168">
        <f t="shared" si="15"/>
        <v>0</v>
      </c>
      <c r="AV36" s="168">
        <f t="shared" si="23"/>
        <v>1</v>
      </c>
      <c r="AW36" s="157"/>
    </row>
    <row r="37" spans="1:49" ht="12" customHeight="1" x14ac:dyDescent="0.2">
      <c r="A37" s="186">
        <f t="shared" si="24"/>
        <v>45683</v>
      </c>
      <c r="B37" s="187"/>
      <c r="C37" s="187"/>
      <c r="D37" s="188"/>
      <c r="E37" s="189"/>
      <c r="F37" s="187"/>
      <c r="G37" s="188"/>
      <c r="H37" s="189"/>
      <c r="I37" s="187"/>
      <c r="J37" s="188"/>
      <c r="K37" s="189"/>
      <c r="L37" s="187"/>
      <c r="M37" s="188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5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6"/>
        <v>0</v>
      </c>
      <c r="R37" s="215"/>
      <c r="S37" s="157"/>
      <c r="T37" s="168">
        <f t="shared" si="0"/>
        <v>0</v>
      </c>
      <c r="U37" s="168">
        <f t="shared" si="1"/>
        <v>0</v>
      </c>
      <c r="V37" s="168">
        <f t="shared" si="16"/>
        <v>0</v>
      </c>
      <c r="W37" s="168">
        <f t="shared" si="17"/>
        <v>0</v>
      </c>
      <c r="X37" s="168">
        <f t="shared" si="2"/>
        <v>0</v>
      </c>
      <c r="Y37" s="168">
        <f t="shared" si="3"/>
        <v>0</v>
      </c>
      <c r="Z37" s="168">
        <f t="shared" si="4"/>
        <v>0</v>
      </c>
      <c r="AA37" s="168">
        <f t="shared" si="27"/>
        <v>0</v>
      </c>
      <c r="AB37" s="168">
        <f t="shared" si="18"/>
        <v>0</v>
      </c>
      <c r="AC37" s="168">
        <f t="shared" si="5"/>
        <v>0</v>
      </c>
      <c r="AD37" s="168">
        <f t="shared" si="6"/>
        <v>0</v>
      </c>
      <c r="AE37" s="168">
        <f t="shared" si="7"/>
        <v>0</v>
      </c>
      <c r="AF37" s="168">
        <f t="shared" si="19"/>
        <v>0</v>
      </c>
      <c r="AG37" s="168">
        <f t="shared" si="20"/>
        <v>0</v>
      </c>
      <c r="AH37" s="168">
        <f t="shared" si="8"/>
        <v>0</v>
      </c>
      <c r="AI37" s="168">
        <f t="shared" si="9"/>
        <v>0</v>
      </c>
      <c r="AJ37" s="168">
        <f t="shared" si="10"/>
        <v>0</v>
      </c>
      <c r="AK37" s="168">
        <f t="shared" si="21"/>
        <v>0</v>
      </c>
      <c r="AL37" s="168">
        <f t="shared" si="22"/>
        <v>0</v>
      </c>
      <c r="AM37" s="168">
        <f t="shared" si="11"/>
        <v>0</v>
      </c>
      <c r="AN37" s="168">
        <f t="shared" si="12"/>
        <v>0</v>
      </c>
      <c r="AO37" s="168">
        <f t="shared" si="13"/>
        <v>0</v>
      </c>
      <c r="AP37" s="168">
        <f t="shared" si="14"/>
        <v>0</v>
      </c>
      <c r="AQ37" s="168"/>
      <c r="AR37" s="168" t="str">
        <f t="shared" si="28"/>
        <v>Sonntag</v>
      </c>
      <c r="AS37" s="168">
        <f t="shared" si="29"/>
        <v>7</v>
      </c>
      <c r="AT37" s="168"/>
      <c r="AU37" s="168">
        <f t="shared" si="15"/>
        <v>0</v>
      </c>
      <c r="AV37" s="168">
        <f t="shared" si="23"/>
        <v>1</v>
      </c>
      <c r="AW37" s="157"/>
    </row>
    <row r="38" spans="1:49" ht="12" customHeight="1" x14ac:dyDescent="0.2">
      <c r="A38" s="186">
        <f t="shared" si="24"/>
        <v>45684</v>
      </c>
      <c r="B38" s="187"/>
      <c r="C38" s="187"/>
      <c r="D38" s="188"/>
      <c r="E38" s="127"/>
      <c r="F38" s="187"/>
      <c r="G38" s="188"/>
      <c r="H38" s="189"/>
      <c r="I38" s="187"/>
      <c r="J38" s="188"/>
      <c r="K38" s="189"/>
      <c r="L38" s="187"/>
      <c r="M38" s="188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5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6"/>
        <v>0</v>
      </c>
      <c r="R38" s="215"/>
      <c r="S38" s="157"/>
      <c r="T38" s="168">
        <f t="shared" si="0"/>
        <v>0</v>
      </c>
      <c r="U38" s="168">
        <f t="shared" si="1"/>
        <v>0</v>
      </c>
      <c r="V38" s="168">
        <f t="shared" si="16"/>
        <v>0</v>
      </c>
      <c r="W38" s="168">
        <f t="shared" si="17"/>
        <v>0</v>
      </c>
      <c r="X38" s="168">
        <f t="shared" si="2"/>
        <v>0</v>
      </c>
      <c r="Y38" s="168">
        <f t="shared" si="3"/>
        <v>0</v>
      </c>
      <c r="Z38" s="168">
        <f t="shared" si="4"/>
        <v>0</v>
      </c>
      <c r="AA38" s="168">
        <f t="shared" si="27"/>
        <v>0</v>
      </c>
      <c r="AB38" s="168">
        <f t="shared" si="18"/>
        <v>0</v>
      </c>
      <c r="AC38" s="168">
        <f t="shared" si="5"/>
        <v>0</v>
      </c>
      <c r="AD38" s="168">
        <f t="shared" si="6"/>
        <v>0</v>
      </c>
      <c r="AE38" s="168">
        <f t="shared" si="7"/>
        <v>0</v>
      </c>
      <c r="AF38" s="168">
        <f t="shared" si="19"/>
        <v>0</v>
      </c>
      <c r="AG38" s="168">
        <f t="shared" si="20"/>
        <v>0</v>
      </c>
      <c r="AH38" s="168">
        <f t="shared" si="8"/>
        <v>0</v>
      </c>
      <c r="AI38" s="168">
        <f t="shared" si="9"/>
        <v>0</v>
      </c>
      <c r="AJ38" s="168">
        <f t="shared" si="10"/>
        <v>0</v>
      </c>
      <c r="AK38" s="168">
        <f t="shared" si="21"/>
        <v>0</v>
      </c>
      <c r="AL38" s="168">
        <f t="shared" si="22"/>
        <v>0</v>
      </c>
      <c r="AM38" s="168">
        <f t="shared" si="11"/>
        <v>0</v>
      </c>
      <c r="AN38" s="168">
        <f t="shared" si="12"/>
        <v>480</v>
      </c>
      <c r="AO38" s="168">
        <f t="shared" si="13"/>
        <v>0</v>
      </c>
      <c r="AP38" s="168">
        <f t="shared" si="14"/>
        <v>480</v>
      </c>
      <c r="AQ38" s="168"/>
      <c r="AR38" s="168" t="str">
        <f t="shared" si="28"/>
        <v>Montag</v>
      </c>
      <c r="AS38" s="168">
        <f t="shared" si="29"/>
        <v>1</v>
      </c>
      <c r="AT38" s="168"/>
      <c r="AU38" s="168">
        <f t="shared" si="15"/>
        <v>0</v>
      </c>
      <c r="AV38" s="168">
        <f t="shared" si="23"/>
        <v>0</v>
      </c>
      <c r="AW38" s="157"/>
    </row>
    <row r="39" spans="1:49" ht="12" customHeight="1" x14ac:dyDescent="0.2">
      <c r="A39" s="186">
        <f t="shared" si="24"/>
        <v>45685</v>
      </c>
      <c r="B39" s="187"/>
      <c r="C39" s="187"/>
      <c r="D39" s="188"/>
      <c r="E39" s="128"/>
      <c r="F39" s="187"/>
      <c r="G39" s="188"/>
      <c r="H39" s="189"/>
      <c r="I39" s="187"/>
      <c r="J39" s="188"/>
      <c r="K39" s="189"/>
      <c r="L39" s="187"/>
      <c r="M39" s="188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5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6"/>
        <v>0</v>
      </c>
      <c r="R39" s="215"/>
      <c r="S39" s="157"/>
      <c r="T39" s="168">
        <f t="shared" si="0"/>
        <v>0</v>
      </c>
      <c r="U39" s="168">
        <f t="shared" si="1"/>
        <v>0</v>
      </c>
      <c r="V39" s="168">
        <f>U39-T39</f>
        <v>0</v>
      </c>
      <c r="W39" s="168">
        <f t="shared" si="17"/>
        <v>0</v>
      </c>
      <c r="X39" s="168">
        <f t="shared" si="2"/>
        <v>0</v>
      </c>
      <c r="Y39" s="168">
        <f t="shared" si="3"/>
        <v>0</v>
      </c>
      <c r="Z39" s="168">
        <f t="shared" si="4"/>
        <v>0</v>
      </c>
      <c r="AA39" s="168">
        <f t="shared" si="27"/>
        <v>0</v>
      </c>
      <c r="AB39" s="168">
        <f t="shared" si="18"/>
        <v>0</v>
      </c>
      <c r="AC39" s="168">
        <f t="shared" si="5"/>
        <v>0</v>
      </c>
      <c r="AD39" s="168">
        <f t="shared" si="6"/>
        <v>0</v>
      </c>
      <c r="AE39" s="168">
        <f t="shared" si="7"/>
        <v>0</v>
      </c>
      <c r="AF39" s="168">
        <f>AE39-AD39</f>
        <v>0</v>
      </c>
      <c r="AG39" s="168">
        <f t="shared" si="20"/>
        <v>0</v>
      </c>
      <c r="AH39" s="168">
        <f t="shared" si="8"/>
        <v>0</v>
      </c>
      <c r="AI39" s="168">
        <f t="shared" si="9"/>
        <v>0</v>
      </c>
      <c r="AJ39" s="168">
        <f t="shared" si="10"/>
        <v>0</v>
      </c>
      <c r="AK39" s="168">
        <f>AJ39-AI39</f>
        <v>0</v>
      </c>
      <c r="AL39" s="168">
        <f t="shared" si="22"/>
        <v>0</v>
      </c>
      <c r="AM39" s="168">
        <f t="shared" si="11"/>
        <v>0</v>
      </c>
      <c r="AN39" s="168">
        <f t="shared" si="12"/>
        <v>480</v>
      </c>
      <c r="AO39" s="168">
        <f t="shared" si="13"/>
        <v>0</v>
      </c>
      <c r="AP39" s="168">
        <f t="shared" si="14"/>
        <v>480</v>
      </c>
      <c r="AQ39" s="168"/>
      <c r="AR39" s="168" t="str">
        <f>TEXT(A39,"TTTT")</f>
        <v>Dienstag</v>
      </c>
      <c r="AS39" s="168">
        <f>WEEKDAY(A39,2)</f>
        <v>2</v>
      </c>
      <c r="AT39" s="168"/>
      <c r="AU39" s="168">
        <f t="shared" si="15"/>
        <v>0</v>
      </c>
      <c r="AV39" s="168">
        <f t="shared" si="23"/>
        <v>0</v>
      </c>
      <c r="AW39" s="157"/>
    </row>
    <row r="40" spans="1:49" ht="12" customHeight="1" x14ac:dyDescent="0.2">
      <c r="A40" s="186">
        <f t="shared" si="24"/>
        <v>45686</v>
      </c>
      <c r="B40" s="187"/>
      <c r="C40" s="187"/>
      <c r="D40" s="188"/>
      <c r="E40" s="128"/>
      <c r="F40" s="187"/>
      <c r="G40" s="188"/>
      <c r="H40" s="189"/>
      <c r="I40" s="187"/>
      <c r="J40" s="188"/>
      <c r="K40" s="189"/>
      <c r="L40" s="187"/>
      <c r="M40" s="188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ref="O40:O42" si="30">O39+N40</f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6"/>
        <v>0</v>
      </c>
      <c r="R40" s="215"/>
      <c r="S40" s="157"/>
      <c r="T40" s="168">
        <f t="shared" ref="T40:T42" si="31">HOUR(B40)*60+MINUTE(B40)</f>
        <v>0</v>
      </c>
      <c r="U40" s="168">
        <f t="shared" ref="U40:U42" si="32">HOUR(C40)*60+MINUTE(C40)</f>
        <v>0</v>
      </c>
      <c r="V40" s="168">
        <f t="shared" ref="V40:V42" si="33">U40-T40</f>
        <v>0</v>
      </c>
      <c r="W40" s="168">
        <f t="shared" si="17"/>
        <v>0</v>
      </c>
      <c r="X40" s="168">
        <f t="shared" ref="X40:X42" si="34">IF(V40&gt;0,INDEX(Ruhepause,_xlfn.IFNA(MATCH(V40-1,Anwesenheitszeit,1),0)+1),0)</f>
        <v>0</v>
      </c>
      <c r="Y40" s="168">
        <f t="shared" ref="Y40:Y42" si="35">HOUR(E40)*60+MINUTE(E40)</f>
        <v>0</v>
      </c>
      <c r="Z40" s="168">
        <f t="shared" ref="Z40:Z42" si="36">HOUR(F40)*60+MINUTE(F40)</f>
        <v>0</v>
      </c>
      <c r="AA40" s="168">
        <f t="shared" ref="AA40:AA42" si="37">Z40-Y40</f>
        <v>0</v>
      </c>
      <c r="AB40" s="168">
        <f t="shared" si="18"/>
        <v>0</v>
      </c>
      <c r="AC40" s="168">
        <f t="shared" ref="AC40:AC42" si="38">IF(V40&gt;0,INDEX(Ruhepause,_xlfn.IFNA(MATCH(AA40-1,Anwesenheitszeit,1),0)+1),0)</f>
        <v>0</v>
      </c>
      <c r="AD40" s="168">
        <f t="shared" ref="AD40:AD42" si="39">HOUR(H40)*60+MINUTE(H40)</f>
        <v>0</v>
      </c>
      <c r="AE40" s="168">
        <f t="shared" ref="AE40:AE42" si="40">HOUR(I40)*60+MINUTE(I40)</f>
        <v>0</v>
      </c>
      <c r="AF40" s="168">
        <f t="shared" ref="AF40:AF42" si="41">AE40-AD40</f>
        <v>0</v>
      </c>
      <c r="AG40" s="168">
        <f t="shared" si="20"/>
        <v>0</v>
      </c>
      <c r="AH40" s="168">
        <f t="shared" ref="AH40:AH42" si="42">IF(AF40&gt;0,INDEX(Ruhepause,_xlfn.IFNA(MATCH(AF40-1,Anwesenheitszeit,1),0)+1),0)</f>
        <v>0</v>
      </c>
      <c r="AI40" s="168">
        <f t="shared" ref="AI40:AI42" si="43">HOUR(K40)*60+MINUTE(K40)</f>
        <v>0</v>
      </c>
      <c r="AJ40" s="168">
        <f t="shared" ref="AJ40:AJ42" si="44">HOUR(L40)*60+MINUTE(L40)</f>
        <v>0</v>
      </c>
      <c r="AK40" s="168">
        <f t="shared" ref="AK40:AK42" si="45">AJ40-AI40</f>
        <v>0</v>
      </c>
      <c r="AL40" s="168">
        <f t="shared" si="22"/>
        <v>0</v>
      </c>
      <c r="AM40" s="168">
        <f t="shared" ref="AM40:AM42" si="46">IF(AK40&gt;0,INDEX(Ruhepause,_xlfn.IFNA(MATCH(AK40-1,Anwesenheitszeit,1),0)+1),0)</f>
        <v>0</v>
      </c>
      <c r="AN40" s="168">
        <f t="shared" ref="AN40:AN42" si="47">IFERROR(INDEX(Sollarbeitszeit,AS40)*ABS(AU40-1),0)</f>
        <v>480</v>
      </c>
      <c r="AO40" s="168">
        <f t="shared" ref="AO40:AO42" si="48">SUM(X40,AC40)</f>
        <v>0</v>
      </c>
      <c r="AP40" s="168">
        <f t="shared" ref="AP40:AP42" si="49">AN40+AO40-IF(AND(X40=0,AC40=0,Y40-U40&gt;=15,AA40&gt;0),MIN(AO40,Y40-U40),0)</f>
        <v>480</v>
      </c>
      <c r="AQ40" s="168"/>
      <c r="AR40" s="168" t="str">
        <f t="shared" ref="AR40:AR42" si="50">TEXT(A40,"TTTT")</f>
        <v>Mittwoch</v>
      </c>
      <c r="AS40" s="168">
        <f t="shared" ref="AS40:AS42" si="51">WEEKDAY(A40,2)</f>
        <v>3</v>
      </c>
      <c r="AT40" s="168"/>
      <c r="AU40" s="168">
        <f t="shared" ref="AU40:AU42" si="52">(_xlfn.IFNA(MATCH(A40,Feiertage,0),0) &lt;&gt; 0) * 1</f>
        <v>0</v>
      </c>
      <c r="AV40" s="168">
        <f t="shared" ref="AV40:AV42" si="53">OR(AS40&gt;5,AU40=1)*1</f>
        <v>0</v>
      </c>
      <c r="AW40" s="157"/>
    </row>
    <row r="41" spans="1:49" ht="12" customHeight="1" x14ac:dyDescent="0.2">
      <c r="A41" s="186">
        <f t="shared" si="24"/>
        <v>45687</v>
      </c>
      <c r="B41" s="187"/>
      <c r="C41" s="187"/>
      <c r="D41" s="188"/>
      <c r="E41" s="128"/>
      <c r="F41" s="187"/>
      <c r="G41" s="188"/>
      <c r="H41" s="189"/>
      <c r="I41" s="187"/>
      <c r="J41" s="188"/>
      <c r="K41" s="189"/>
      <c r="L41" s="187"/>
      <c r="M41" s="188"/>
      <c r="N41" s="185">
        <f>IF((V41+AA41+AF41+AK41)&gt;0,IF((V41+AA41+AF41+AK41)&gt;Konfiguration!E$35,"unzulässig",(V41+AA41+AF41+AK41)-AP41),IF(AND((V41+AA41+AF41+AK41)=0,B41&gt;0),-AN41,0))</f>
        <v>0</v>
      </c>
      <c r="O41" s="183">
        <f t="shared" si="30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6"/>
        <v>0</v>
      </c>
      <c r="R41" s="215"/>
      <c r="S41" s="157"/>
      <c r="T41" s="168">
        <f t="shared" si="31"/>
        <v>0</v>
      </c>
      <c r="U41" s="168">
        <f t="shared" si="32"/>
        <v>0</v>
      </c>
      <c r="V41" s="168">
        <f t="shared" si="33"/>
        <v>0</v>
      </c>
      <c r="W41" s="168">
        <f t="shared" si="17"/>
        <v>0</v>
      </c>
      <c r="X41" s="168">
        <f t="shared" si="34"/>
        <v>0</v>
      </c>
      <c r="Y41" s="168">
        <f t="shared" si="35"/>
        <v>0</v>
      </c>
      <c r="Z41" s="168">
        <f t="shared" si="36"/>
        <v>0</v>
      </c>
      <c r="AA41" s="168">
        <f t="shared" si="37"/>
        <v>0</v>
      </c>
      <c r="AB41" s="168">
        <f t="shared" si="18"/>
        <v>0</v>
      </c>
      <c r="AC41" s="168">
        <f t="shared" si="38"/>
        <v>0</v>
      </c>
      <c r="AD41" s="168">
        <f t="shared" si="39"/>
        <v>0</v>
      </c>
      <c r="AE41" s="168">
        <f t="shared" si="40"/>
        <v>0</v>
      </c>
      <c r="AF41" s="168">
        <f t="shared" si="41"/>
        <v>0</v>
      </c>
      <c r="AG41" s="168">
        <f t="shared" si="20"/>
        <v>0</v>
      </c>
      <c r="AH41" s="168">
        <f t="shared" si="42"/>
        <v>0</v>
      </c>
      <c r="AI41" s="168">
        <f t="shared" si="43"/>
        <v>0</v>
      </c>
      <c r="AJ41" s="168">
        <f t="shared" si="44"/>
        <v>0</v>
      </c>
      <c r="AK41" s="168">
        <f t="shared" si="45"/>
        <v>0</v>
      </c>
      <c r="AL41" s="168">
        <f t="shared" si="22"/>
        <v>0</v>
      </c>
      <c r="AM41" s="168">
        <f t="shared" si="46"/>
        <v>0</v>
      </c>
      <c r="AN41" s="168">
        <f t="shared" si="47"/>
        <v>480</v>
      </c>
      <c r="AO41" s="168">
        <f t="shared" si="48"/>
        <v>0</v>
      </c>
      <c r="AP41" s="168">
        <f t="shared" si="49"/>
        <v>480</v>
      </c>
      <c r="AQ41" s="168"/>
      <c r="AR41" s="168" t="str">
        <f t="shared" si="50"/>
        <v>Donnerstag</v>
      </c>
      <c r="AS41" s="168">
        <f t="shared" si="51"/>
        <v>4</v>
      </c>
      <c r="AT41" s="168"/>
      <c r="AU41" s="168">
        <f t="shared" si="52"/>
        <v>0</v>
      </c>
      <c r="AV41" s="168">
        <f t="shared" si="53"/>
        <v>0</v>
      </c>
      <c r="AW41" s="157"/>
    </row>
    <row r="42" spans="1:49" ht="12" customHeight="1" x14ac:dyDescent="0.2">
      <c r="A42" s="186">
        <f t="shared" si="24"/>
        <v>45688</v>
      </c>
      <c r="B42" s="187"/>
      <c r="C42" s="187"/>
      <c r="D42" s="188"/>
      <c r="E42" s="128"/>
      <c r="F42" s="187"/>
      <c r="G42" s="188"/>
      <c r="H42" s="189"/>
      <c r="I42" s="187"/>
      <c r="J42" s="188"/>
      <c r="K42" s="189"/>
      <c r="L42" s="187"/>
      <c r="M42" s="188"/>
      <c r="N42" s="185">
        <f>IF((V42+AA42+AF42+AK42)&gt;0,IF((V42+AA42+AF42+AK42)&gt;Konfiguration!E$35,"unzulässig",(V42+AA42+AF42+AK42)-AP42),IF(AND((V42+AA42+AF42+AK42)=0,B42&gt;0),-AN42,0))</f>
        <v>0</v>
      </c>
      <c r="O42" s="183">
        <f t="shared" si="30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6"/>
        <v>0</v>
      </c>
      <c r="R42" s="215"/>
      <c r="S42" s="157"/>
      <c r="T42" s="168">
        <f t="shared" si="31"/>
        <v>0</v>
      </c>
      <c r="U42" s="168">
        <f t="shared" si="32"/>
        <v>0</v>
      </c>
      <c r="V42" s="168">
        <f t="shared" si="33"/>
        <v>0</v>
      </c>
      <c r="W42" s="168">
        <f t="shared" si="17"/>
        <v>0</v>
      </c>
      <c r="X42" s="168">
        <f t="shared" si="34"/>
        <v>0</v>
      </c>
      <c r="Y42" s="168">
        <f t="shared" si="35"/>
        <v>0</v>
      </c>
      <c r="Z42" s="168">
        <f t="shared" si="36"/>
        <v>0</v>
      </c>
      <c r="AA42" s="168">
        <f t="shared" si="37"/>
        <v>0</v>
      </c>
      <c r="AB42" s="168">
        <f t="shared" si="18"/>
        <v>0</v>
      </c>
      <c r="AC42" s="168">
        <f t="shared" si="38"/>
        <v>0</v>
      </c>
      <c r="AD42" s="168">
        <f t="shared" si="39"/>
        <v>0</v>
      </c>
      <c r="AE42" s="168">
        <f t="shared" si="40"/>
        <v>0</v>
      </c>
      <c r="AF42" s="168">
        <f t="shared" si="41"/>
        <v>0</v>
      </c>
      <c r="AG42" s="168">
        <f t="shared" si="20"/>
        <v>0</v>
      </c>
      <c r="AH42" s="168">
        <f t="shared" si="42"/>
        <v>0</v>
      </c>
      <c r="AI42" s="168">
        <f t="shared" si="43"/>
        <v>0</v>
      </c>
      <c r="AJ42" s="168">
        <f t="shared" si="44"/>
        <v>0</v>
      </c>
      <c r="AK42" s="168">
        <f t="shared" si="45"/>
        <v>0</v>
      </c>
      <c r="AL42" s="168">
        <f t="shared" si="22"/>
        <v>0</v>
      </c>
      <c r="AM42" s="168">
        <f t="shared" si="46"/>
        <v>0</v>
      </c>
      <c r="AN42" s="168">
        <f t="shared" si="47"/>
        <v>480</v>
      </c>
      <c r="AO42" s="168">
        <f t="shared" si="48"/>
        <v>0</v>
      </c>
      <c r="AP42" s="168">
        <f t="shared" si="49"/>
        <v>480</v>
      </c>
      <c r="AQ42" s="168"/>
      <c r="AR42" s="168" t="str">
        <f t="shared" si="50"/>
        <v>Freitag</v>
      </c>
      <c r="AS42" s="168">
        <f t="shared" si="51"/>
        <v>5</v>
      </c>
      <c r="AT42" s="168"/>
      <c r="AU42" s="168">
        <f t="shared" si="52"/>
        <v>0</v>
      </c>
      <c r="AV42" s="168">
        <f t="shared" si="53"/>
        <v>0</v>
      </c>
      <c r="AW42" s="157"/>
    </row>
    <row r="43" spans="1:49" ht="12" customHeight="1" x14ac:dyDescent="0.2">
      <c r="Q43" s="156"/>
      <c r="R43" s="156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</row>
    <row r="44" spans="1:49" ht="12" customHeight="1" x14ac:dyDescent="0.2"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</row>
    <row r="45" spans="1:49" ht="12" customHeight="1" x14ac:dyDescent="0.2"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</row>
    <row r="46" spans="1:49" ht="12" customHeight="1" x14ac:dyDescent="0.2">
      <c r="N46" s="190" t="str" cm="1">
        <f t="array" ref="N46">INDEX(tabDict[],MATCH(64,tabDict[ID],0),selLangID+1)</f>
        <v>Gesamtsaldo:</v>
      </c>
      <c r="O46" s="154">
        <f>O42</f>
        <v>0</v>
      </c>
      <c r="P46" s="191" t="str" cm="1">
        <f t="array" ref="P46">INDEX(tabDict[],MATCH(118,tabDict[ID],0),selLangID+1)</f>
        <v>QZ Gesamtsaldo:</v>
      </c>
      <c r="Q46" s="192">
        <f>Q42</f>
        <v>0</v>
      </c>
      <c r="R46" s="193" t="str" cm="1">
        <f t="array" ref="R46">INDEX(tabDict[],MATCH(68,tabDict[ID],0),selLangID+1)</f>
        <v>Minuten</v>
      </c>
    </row>
    <row r="47" spans="1:49" ht="12" customHeight="1" x14ac:dyDescent="0.2">
      <c r="N47" s="194" t="str" cm="1">
        <f t="array" ref="N47">INDEX(tabDict[],MATCH(65,tabDict[ID],0),selLangID+1)</f>
        <v>entspricht:</v>
      </c>
      <c r="O47" s="195">
        <f>ABS(O46)/24/60</f>
        <v>0</v>
      </c>
      <c r="P47" s="195" t="str" cm="1">
        <f t="array" ref="P47">INDEX(tabDict[],MATCH(65,tabDict[ID],0),selLangID+1)</f>
        <v>entspricht:</v>
      </c>
      <c r="Q47" s="196">
        <f>ABS(Q46)/24/60</f>
        <v>0</v>
      </c>
      <c r="R47" s="193" t="s">
        <v>58</v>
      </c>
    </row>
    <row r="48" spans="1:49" ht="12" customHeight="1" x14ac:dyDescent="0.2">
      <c r="J48" s="197"/>
    </row>
    <row r="49" spans="2:14" ht="12" customHeight="1" x14ac:dyDescent="0.2"/>
    <row r="50" spans="2:14" ht="12" customHeight="1" x14ac:dyDescent="0.2"/>
    <row r="51" spans="2:14" ht="12" customHeight="1" x14ac:dyDescent="0.2">
      <c r="B51" s="198" t="str" cm="1">
        <f t="array" ref="B51">INDEX(tabDict[],MATCH(66,tabDict[ID],0),selLangID+1)</f>
        <v>Unterschrift des/der Beschäftigten:</v>
      </c>
      <c r="F51" s="199"/>
      <c r="G51" s="199"/>
      <c r="H51" s="199"/>
      <c r="I51" s="199"/>
      <c r="J51" s="199"/>
      <c r="K51" s="199"/>
      <c r="L51" s="199"/>
      <c r="M51" s="199"/>
      <c r="N51" s="199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200" t="str" cm="1">
        <f t="array" ref="B55">INDEX(tabDict[],MATCH(67,tabDict[ID],0),selLangID+1)</f>
        <v>Unterschrift des/der Leiters/-in:</v>
      </c>
      <c r="C55" s="200"/>
      <c r="D55" s="200"/>
      <c r="F55" s="199"/>
      <c r="G55" s="199"/>
      <c r="H55" s="199"/>
      <c r="I55" s="199"/>
      <c r="J55" s="199"/>
      <c r="K55" s="199"/>
      <c r="L55" s="199"/>
      <c r="M55" s="199"/>
      <c r="N55" s="199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201" t="str" cm="1">
        <f t="array" ref="A74">INDEX(tabDict[],MATCH(69,tabDict[ID],0),selLangID+1)</f>
        <v>Erläuterungen zu Bemerkungen:</v>
      </c>
      <c r="B74" s="198"/>
    </row>
    <row r="75" spans="1:18" ht="12" customHeight="1" x14ac:dyDescent="0.2">
      <c r="B75" s="198"/>
    </row>
    <row r="76" spans="1:18" ht="12" customHeight="1" thickBot="1" x14ac:dyDescent="0.25">
      <c r="A76" s="251" t="str" cm="1">
        <f t="array" ref="A76">INDEX(tabDict[],MATCH(70,tabDict[ID],0),selLangID+1)</f>
        <v>Kurzform</v>
      </c>
      <c r="B76" s="252"/>
      <c r="C76" s="251" t="str" cm="1">
        <f t="array" ref="C76">INDEX(tabDict[],MATCH(71,tabDict[ID],0),selLangID+1)</f>
        <v>Erläuterung</v>
      </c>
      <c r="D76" s="253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2"/>
    </row>
    <row r="77" spans="1:18" ht="12" customHeight="1" thickTop="1" x14ac:dyDescent="0.2">
      <c r="A77" s="244"/>
      <c r="B77" s="245"/>
      <c r="C77" s="244"/>
      <c r="D77" s="246"/>
      <c r="E77" s="247"/>
      <c r="F77" s="247"/>
      <c r="G77" s="247"/>
      <c r="H77" s="247"/>
      <c r="I77" s="247"/>
      <c r="J77" s="247"/>
      <c r="K77" s="247"/>
      <c r="L77" s="247"/>
      <c r="M77" s="247"/>
      <c r="N77" s="247"/>
      <c r="O77" s="247"/>
      <c r="P77" s="247"/>
      <c r="Q77" s="247"/>
      <c r="R77" s="245"/>
    </row>
    <row r="78" spans="1:18" ht="12" customHeight="1" x14ac:dyDescent="0.2">
      <c r="A78" s="259"/>
      <c r="B78" s="260"/>
      <c r="C78" s="259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0"/>
    </row>
    <row r="79" spans="1:18" ht="12" customHeight="1" x14ac:dyDescent="0.2">
      <c r="A79" s="259"/>
      <c r="B79" s="260"/>
      <c r="C79" s="259"/>
      <c r="D79" s="261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0"/>
    </row>
    <row r="80" spans="1:18" ht="12" customHeight="1" x14ac:dyDescent="0.2">
      <c r="A80" s="259"/>
      <c r="B80" s="260"/>
      <c r="C80" s="259"/>
      <c r="D80" s="261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0"/>
    </row>
    <row r="81" spans="1:18" ht="12" customHeight="1" x14ac:dyDescent="0.2">
      <c r="A81" s="259"/>
      <c r="B81" s="260"/>
      <c r="C81" s="259"/>
      <c r="D81" s="261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0"/>
    </row>
    <row r="82" spans="1:18" ht="12" customHeight="1" x14ac:dyDescent="0.2">
      <c r="A82" s="259"/>
      <c r="B82" s="260"/>
      <c r="C82" s="259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0"/>
    </row>
    <row r="83" spans="1:18" ht="12" customHeight="1" x14ac:dyDescent="0.2">
      <c r="A83" s="259"/>
      <c r="B83" s="260"/>
      <c r="C83" s="259"/>
      <c r="D83" s="261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0"/>
    </row>
    <row r="84" spans="1:18" ht="12" customHeight="1" x14ac:dyDescent="0.2">
      <c r="A84" s="259"/>
      <c r="B84" s="260"/>
      <c r="C84" s="259"/>
      <c r="D84" s="261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0"/>
    </row>
    <row r="85" spans="1:18" ht="12" customHeight="1" x14ac:dyDescent="0.2">
      <c r="A85" s="259"/>
      <c r="B85" s="260"/>
      <c r="C85" s="259"/>
      <c r="D85" s="261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0"/>
    </row>
    <row r="86" spans="1:18" ht="12" customHeight="1" x14ac:dyDescent="0.2">
      <c r="A86" s="259"/>
      <c r="B86" s="260"/>
      <c r="C86" s="259"/>
      <c r="D86" s="261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0"/>
    </row>
    <row r="87" spans="1:18" ht="12" customHeight="1" x14ac:dyDescent="0.2">
      <c r="A87" s="259"/>
      <c r="B87" s="260"/>
      <c r="C87" s="259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0"/>
    </row>
    <row r="88" spans="1:18" ht="12" customHeight="1" x14ac:dyDescent="0.2">
      <c r="A88" s="259"/>
      <c r="B88" s="260"/>
      <c r="C88" s="259"/>
      <c r="D88" s="261"/>
      <c r="E88" s="262"/>
      <c r="F88" s="262"/>
      <c r="G88" s="262"/>
      <c r="H88" s="262"/>
      <c r="I88" s="262"/>
      <c r="J88" s="262"/>
      <c r="K88" s="262"/>
      <c r="L88" s="262"/>
      <c r="M88" s="262"/>
      <c r="N88" s="262"/>
      <c r="O88" s="262"/>
      <c r="P88" s="262"/>
      <c r="Q88" s="262"/>
      <c r="R88" s="260"/>
    </row>
    <row r="89" spans="1:18" ht="12" customHeight="1" x14ac:dyDescent="0.2">
      <c r="A89" s="259"/>
      <c r="B89" s="260"/>
      <c r="C89" s="259"/>
      <c r="D89" s="261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0"/>
    </row>
    <row r="90" spans="1:18" ht="12" customHeight="1" x14ac:dyDescent="0.2">
      <c r="A90" s="259"/>
      <c r="B90" s="260"/>
      <c r="C90" s="259"/>
      <c r="D90" s="261"/>
      <c r="E90" s="262"/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0"/>
    </row>
    <row r="91" spans="1:18" ht="13" customHeight="1" x14ac:dyDescent="0.2">
      <c r="A91" s="259"/>
      <c r="B91" s="260"/>
      <c r="C91" s="259"/>
      <c r="D91" s="261"/>
      <c r="E91" s="262"/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0"/>
    </row>
    <row r="92" spans="1:18" ht="15" customHeight="1" x14ac:dyDescent="0.2">
      <c r="A92" s="259"/>
      <c r="B92" s="260"/>
      <c r="C92" s="259"/>
      <c r="D92" s="261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0"/>
    </row>
    <row r="93" spans="1:18" ht="15" customHeight="1" x14ac:dyDescent="0.2">
      <c r="A93" s="259"/>
      <c r="B93" s="260"/>
      <c r="C93" s="259"/>
      <c r="D93" s="261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0"/>
    </row>
    <row r="94" spans="1:18" x14ac:dyDescent="0.2">
      <c r="A94" s="259"/>
      <c r="B94" s="260"/>
      <c r="C94" s="259"/>
      <c r="D94" s="261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0"/>
    </row>
    <row r="95" spans="1:18" x14ac:dyDescent="0.2">
      <c r="A95" s="259"/>
      <c r="B95" s="260"/>
      <c r="C95" s="259"/>
      <c r="D95" s="261"/>
      <c r="E95" s="262"/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0"/>
    </row>
    <row r="96" spans="1:18" x14ac:dyDescent="0.2">
      <c r="A96" s="259"/>
      <c r="B96" s="260"/>
      <c r="C96" s="259"/>
      <c r="D96" s="261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0"/>
    </row>
    <row r="97" spans="1:18" x14ac:dyDescent="0.2">
      <c r="A97" s="259"/>
      <c r="B97" s="260"/>
      <c r="C97" s="259"/>
      <c r="D97" s="261"/>
      <c r="E97" s="262"/>
      <c r="F97" s="262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0"/>
    </row>
    <row r="98" spans="1:18" x14ac:dyDescent="0.2">
      <c r="A98" s="259"/>
      <c r="B98" s="260"/>
      <c r="C98" s="259"/>
      <c r="D98" s="261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0"/>
    </row>
    <row r="99" spans="1:18" x14ac:dyDescent="0.2">
      <c r="A99" s="259"/>
      <c r="B99" s="260"/>
      <c r="C99" s="259"/>
      <c r="D99" s="261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0"/>
    </row>
    <row r="100" spans="1:18" x14ac:dyDescent="0.2">
      <c r="A100" s="259"/>
      <c r="B100" s="260"/>
      <c r="C100" s="259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0"/>
    </row>
    <row r="101" spans="1:18" x14ac:dyDescent="0.2">
      <c r="B101" s="198"/>
    </row>
    <row r="102" spans="1:18" x14ac:dyDescent="0.2">
      <c r="B102" s="198"/>
    </row>
    <row r="103" spans="1:18" x14ac:dyDescent="0.2">
      <c r="B103" s="198"/>
    </row>
    <row r="104" spans="1:18" x14ac:dyDescent="0.2">
      <c r="B104" s="198"/>
    </row>
  </sheetData>
  <mergeCells count="59"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3:B93"/>
    <mergeCell ref="C93:R93"/>
    <mergeCell ref="A94:B94"/>
    <mergeCell ref="C94:R94"/>
    <mergeCell ref="A95:B95"/>
    <mergeCell ref="C95:R95"/>
    <mergeCell ref="A90:B90"/>
    <mergeCell ref="C90:R90"/>
    <mergeCell ref="A91:B91"/>
    <mergeCell ref="C91:R91"/>
    <mergeCell ref="A92:B92"/>
    <mergeCell ref="C92:R92"/>
    <mergeCell ref="A87:B87"/>
    <mergeCell ref="C87:R87"/>
    <mergeCell ref="A88:B88"/>
    <mergeCell ref="C88:R88"/>
    <mergeCell ref="A89:B89"/>
    <mergeCell ref="C89:R89"/>
    <mergeCell ref="A84:B84"/>
    <mergeCell ref="C84:R84"/>
    <mergeCell ref="A85:B85"/>
    <mergeCell ref="C85:R85"/>
    <mergeCell ref="A86:B86"/>
    <mergeCell ref="C86:R86"/>
    <mergeCell ref="A81:B81"/>
    <mergeCell ref="C81:R81"/>
    <mergeCell ref="A82:B82"/>
    <mergeCell ref="C82:R82"/>
    <mergeCell ref="A83:B83"/>
    <mergeCell ref="C83:R83"/>
    <mergeCell ref="A78:B78"/>
    <mergeCell ref="C78:R78"/>
    <mergeCell ref="A79:B79"/>
    <mergeCell ref="C79:R79"/>
    <mergeCell ref="A80:B80"/>
    <mergeCell ref="C80:R80"/>
    <mergeCell ref="A3:B3"/>
    <mergeCell ref="C3:E3"/>
    <mergeCell ref="N3:O3"/>
    <mergeCell ref="P3:Q3"/>
    <mergeCell ref="A77:B77"/>
    <mergeCell ref="C77:R77"/>
    <mergeCell ref="C4:E4"/>
    <mergeCell ref="A76:B76"/>
    <mergeCell ref="C76:R76"/>
    <mergeCell ref="B8:C8"/>
    <mergeCell ref="E8:F8"/>
    <mergeCell ref="H8:I8"/>
    <mergeCell ref="K8:L8"/>
  </mergeCells>
  <conditionalFormatting sqref="A12:R42">
    <cfRule type="expression" dxfId="59" priority="75">
      <formula>$AV12=1</formula>
    </cfRule>
  </conditionalFormatting>
  <conditionalFormatting sqref="O46:O47">
    <cfRule type="expression" dxfId="56" priority="5">
      <formula>$O$46&lt;0</formula>
    </cfRule>
    <cfRule type="expression" dxfId="55" priority="6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27CFB720-507E-3647-A1E1-1C124F8CF038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F4859EF2-63F3-2142-9141-8B0B031100B2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C863C8CA-B73D-7643-B3A0-1FA2619817B5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P8 O47 O9:P9 P46:P47 P12:P42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6A6E9251-8F31-CE4F-97F3-62FD2941AC13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2D2C8ACA-76A5-8B4E-A74F-52351543ADB6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EE99B-586B-4B3E-A1B7-24DA5ACE4195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154" customWidth="1"/>
    <col min="2" max="3" width="9.19921875" style="154" customWidth="1"/>
    <col min="4" max="4" width="9" style="154" customWidth="1"/>
    <col min="5" max="13" width="9.19921875" style="154" customWidth="1"/>
    <col min="14" max="14" width="12.796875" style="154" customWidth="1"/>
    <col min="15" max="15" width="9.3984375" style="154" customWidth="1"/>
    <col min="16" max="16" width="16.59765625" style="154" bestFit="1" customWidth="1"/>
    <col min="17" max="17" width="9.3984375" style="154" customWidth="1"/>
    <col min="18" max="18" width="16.3984375" style="154" customWidth="1"/>
    <col min="19" max="21" width="10.796875" style="154" customWidth="1"/>
    <col min="22" max="22" width="15.3984375" style="154" bestFit="1" customWidth="1"/>
    <col min="23" max="23" width="15.3984375" style="154" customWidth="1"/>
    <col min="24" max="24" width="12.796875" style="154" bestFit="1" customWidth="1"/>
    <col min="25" max="26" width="10.796875" style="154" customWidth="1"/>
    <col min="27" max="27" width="16" style="154" bestFit="1" customWidth="1"/>
    <col min="28" max="28" width="16" style="154" customWidth="1"/>
    <col min="29" max="29" width="13.3984375" style="154" bestFit="1" customWidth="1"/>
    <col min="30" max="31" width="13.3984375" style="154" customWidth="1"/>
    <col min="32" max="32" width="15.19921875" style="154" bestFit="1" customWidth="1"/>
    <col min="33" max="33" width="15.19921875" style="154" customWidth="1"/>
    <col min="34" max="34" width="14" style="154" bestFit="1" customWidth="1"/>
    <col min="35" max="36" width="14" style="154" customWidth="1"/>
    <col min="37" max="37" width="17" style="154" bestFit="1" customWidth="1"/>
    <col min="38" max="38" width="15.3984375" style="154" customWidth="1"/>
    <col min="39" max="39" width="14" style="154" customWidth="1"/>
    <col min="40" max="40" width="10.796875" style="154" customWidth="1"/>
    <col min="41" max="41" width="10.59765625" style="154" customWidth="1"/>
    <col min="42" max="42" width="10.796875" style="154" customWidth="1"/>
    <col min="43" max="43" width="4.19921875" style="154" customWidth="1"/>
    <col min="44" max="44" width="11.796875" style="154" bestFit="1" customWidth="1"/>
    <col min="45" max="45" width="17.19921875" style="154" bestFit="1" customWidth="1"/>
    <col min="46" max="47" width="10.796875" style="154" customWidth="1"/>
    <col min="48" max="48" width="16.796875" style="154" customWidth="1"/>
    <col min="49" max="16384" width="10.796875" style="154"/>
  </cols>
  <sheetData>
    <row r="1" spans="1:51" s="153" customFormat="1" ht="18" customHeight="1" x14ac:dyDescent="0.2">
      <c r="A1" s="148" t="str" cm="1">
        <f t="array" ref="A1">INDEX(tabDict[],MATCH(1,tabDict[ID],0),selLangID+1)</f>
        <v>Zeiterfassungsbogen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50">
        <f>Konfiguration!$E$1</f>
        <v>2025</v>
      </c>
      <c r="P1" s="150"/>
      <c r="Q1" s="150"/>
      <c r="R1" s="149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2"/>
      <c r="AO1" s="152"/>
      <c r="AP1" s="152"/>
      <c r="AQ1" s="151"/>
      <c r="AR1" s="151"/>
      <c r="AS1" s="151"/>
      <c r="AT1" s="151"/>
      <c r="AU1" s="151"/>
      <c r="AV1" s="151"/>
      <c r="AW1" s="151"/>
    </row>
    <row r="2" spans="1:51" ht="12" customHeight="1" thickBot="1" x14ac:dyDescent="0.25">
      <c r="N2" s="155"/>
      <c r="O2" s="155"/>
      <c r="Q2" s="156"/>
      <c r="R2" s="156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2" customHeight="1" x14ac:dyDescent="0.2">
      <c r="A3" s="237" t="str" cm="1">
        <f t="array" ref="A3">INDEX(tabDict[],MATCH(2,tabDict[ID],0),selLangID+1)</f>
        <v>Name:</v>
      </c>
      <c r="B3" s="238"/>
      <c r="C3" s="239" t="str" cm="1">
        <f t="array" ref="C3">INDEX(tabDict[],MATCH(3,tabDict[ID],0),selLangID+1)</f>
        <v>Struktureinheit:</v>
      </c>
      <c r="D3" s="239"/>
      <c r="E3" s="238"/>
      <c r="F3" s="158" t="str" cm="1">
        <f t="array" ref="F3">INDEX(tabDict[],MATCH(53,tabDict[ID],0),selLangID+1)</f>
        <v>Monat:</v>
      </c>
      <c r="G3" s="159"/>
      <c r="H3" s="159"/>
      <c r="I3" s="159"/>
      <c r="J3" s="159"/>
      <c r="K3" s="159"/>
      <c r="L3" s="159"/>
      <c r="M3" s="159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</row>
    <row r="4" spans="1:51" ht="12" customHeight="1" thickBot="1" x14ac:dyDescent="0.25">
      <c r="A4" s="160" t="str">
        <f>Konfiguration!A5</f>
        <v>Name, Vorname</v>
      </c>
      <c r="B4" s="119"/>
      <c r="C4" s="248" t="str">
        <f>Konfiguration!C5</f>
        <v>Institut A</v>
      </c>
      <c r="D4" s="249"/>
      <c r="E4" s="250"/>
      <c r="F4" s="161" t="str" cm="1">
        <f t="array" ref="F4">INDEX(tabDict[],MATCH(101,tabDict[ID],0),selLangID+1)</f>
        <v>Januar</v>
      </c>
      <c r="G4" s="161"/>
      <c r="H4" s="161"/>
      <c r="I4" s="161"/>
      <c r="J4" s="161"/>
      <c r="K4" s="161"/>
      <c r="L4" s="161"/>
      <c r="M4" s="161"/>
      <c r="N4" s="162">
        <f>Januar!O46</f>
        <v>0</v>
      </c>
      <c r="O4" s="161" t="s">
        <v>38</v>
      </c>
      <c r="P4" s="207">
        <f>Januar!Q46</f>
        <v>0</v>
      </c>
      <c r="Q4" s="207" t="s">
        <v>38</v>
      </c>
      <c r="R4" s="208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</row>
    <row r="5" spans="1:51" ht="12" customHeight="1" x14ac:dyDescent="0.2">
      <c r="P5" s="209"/>
      <c r="Q5" s="209"/>
      <c r="R5" s="209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</row>
    <row r="6" spans="1:51" ht="12" customHeight="1" x14ac:dyDescent="0.2">
      <c r="A6" s="163" t="str" cm="1">
        <f t="array" ref="A6">INDEX(tabDict[],MATCH(72,tabDict[ID],0),selLangID+1)</f>
        <v>Erläuterungen zur Ruhepausenregelung auf dem Tabellenblatt "Konfiguration"</v>
      </c>
      <c r="P6" s="209"/>
      <c r="Q6" s="209"/>
      <c r="R6" s="209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</row>
    <row r="7" spans="1:51" ht="12" customHeight="1" x14ac:dyDescent="0.2">
      <c r="P7" s="209"/>
      <c r="Q7" s="209"/>
      <c r="R7" s="209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</row>
    <row r="8" spans="1:51" ht="12" customHeight="1" x14ac:dyDescent="0.2">
      <c r="A8" s="164"/>
      <c r="B8" s="255" t="str" cm="1">
        <f t="array" ref="B8">INDEX(tabDict[],MATCH(55,tabDict[ID],0),selLangID+1)</f>
        <v>Anwesenheit I</v>
      </c>
      <c r="C8" s="256"/>
      <c r="D8" s="165" t="s">
        <v>198</v>
      </c>
      <c r="E8" s="257" t="str" cm="1">
        <f t="array" ref="E8">INDEX(tabDict[],MATCH(56,tabDict[ID],0),selLangID+1)</f>
        <v>Anwesenheit II</v>
      </c>
      <c r="F8" s="256"/>
      <c r="G8" s="165" t="s">
        <v>199</v>
      </c>
      <c r="H8" s="258" t="str" cm="1">
        <f t="array" ref="H8">INDEX(tabDict[],MATCH(114,tabDict[ID],0),selLangID+1)</f>
        <v>Anwesenheit III</v>
      </c>
      <c r="I8" s="256"/>
      <c r="J8" s="165" t="s">
        <v>200</v>
      </c>
      <c r="K8" s="258" t="str" cm="1">
        <f t="array" ref="K8">INDEX(tabDict[],MATCH(115,tabDict[ID],0),selLangID+1)</f>
        <v>Anwesenheit IV</v>
      </c>
      <c r="L8" s="256"/>
      <c r="M8" s="165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210"/>
      <c r="S8" s="157"/>
      <c r="T8" s="168" t="s">
        <v>50</v>
      </c>
      <c r="U8" s="168" t="s">
        <v>51</v>
      </c>
      <c r="V8" s="168" t="s">
        <v>40</v>
      </c>
      <c r="W8" s="168" t="s">
        <v>204</v>
      </c>
      <c r="X8" s="168" t="s">
        <v>96</v>
      </c>
      <c r="Y8" s="168" t="s">
        <v>52</v>
      </c>
      <c r="Z8" s="168" t="s">
        <v>53</v>
      </c>
      <c r="AA8" s="168" t="s">
        <v>41</v>
      </c>
      <c r="AB8" s="168" t="s">
        <v>205</v>
      </c>
      <c r="AC8" s="168" t="s">
        <v>97</v>
      </c>
      <c r="AD8" s="168" t="s">
        <v>188</v>
      </c>
      <c r="AE8" s="168" t="s">
        <v>189</v>
      </c>
      <c r="AF8" s="168" t="s">
        <v>190</v>
      </c>
      <c r="AG8" s="168" t="s">
        <v>206</v>
      </c>
      <c r="AH8" s="168" t="s">
        <v>191</v>
      </c>
      <c r="AI8" s="168" t="s">
        <v>194</v>
      </c>
      <c r="AJ8" s="168" t="s">
        <v>195</v>
      </c>
      <c r="AK8" s="168" t="s">
        <v>193</v>
      </c>
      <c r="AL8" s="168" t="s">
        <v>207</v>
      </c>
      <c r="AM8" s="168" t="s">
        <v>196</v>
      </c>
      <c r="AN8" s="168" t="s">
        <v>84</v>
      </c>
      <c r="AO8" s="168" t="s">
        <v>88</v>
      </c>
      <c r="AP8" s="168" t="s">
        <v>89</v>
      </c>
      <c r="AQ8" s="168"/>
      <c r="AR8" s="168" t="s">
        <v>54</v>
      </c>
      <c r="AS8" s="168" t="s">
        <v>55</v>
      </c>
      <c r="AT8" s="168"/>
      <c r="AU8" s="168" t="s">
        <v>12</v>
      </c>
      <c r="AV8" s="168" t="s">
        <v>74</v>
      </c>
      <c r="AW8" s="157"/>
      <c r="AX8" s="157"/>
      <c r="AY8" s="157"/>
    </row>
    <row r="9" spans="1:51" ht="12" customHeight="1" x14ac:dyDescent="0.2">
      <c r="A9" s="169" t="str" cm="1">
        <f t="array" ref="A9">INDEX(tabDict[],MATCH(54,tabDict[ID],0),selLangID+1)</f>
        <v>Tag</v>
      </c>
      <c r="B9" s="170" t="str" cm="1">
        <f t="array" ref="B9">INDEX(tabDict[],MATCH(60,tabDict[ID],0),selLangID+1)</f>
        <v>Beginn</v>
      </c>
      <c r="C9" s="171" t="str" cm="1">
        <f t="array" ref="C9">INDEX(tabDict[],MATCH(61,tabDict[ID],0),selLangID+1)</f>
        <v>Ende</v>
      </c>
      <c r="D9" s="172"/>
      <c r="E9" s="173" t="str" cm="1">
        <f t="array" ref="E9">INDEX(tabDict[],MATCH(60,tabDict[ID],0),selLangID+1)</f>
        <v>Beginn</v>
      </c>
      <c r="F9" s="171" t="str" cm="1">
        <f t="array" ref="F9">INDEX(tabDict[],MATCH(61,tabDict[ID],0),selLangID+1)</f>
        <v>Ende</v>
      </c>
      <c r="G9" s="172"/>
      <c r="H9" s="174" t="str" cm="1">
        <f t="array" ref="H9">INDEX(tabDict[],MATCH(60,tabDict[ID],0),selLangID+1)</f>
        <v>Beginn</v>
      </c>
      <c r="I9" s="174" t="str" cm="1">
        <f t="array" ref="I9">INDEX(tabDict[],MATCH(61,tabDict[ID],0),selLangID+1)</f>
        <v>Ende</v>
      </c>
      <c r="J9" s="172"/>
      <c r="K9" s="174" t="str" cm="1">
        <f t="array" ref="K9">INDEX(tabDict[],MATCH(60,tabDict[ID],0),selLangID+1)</f>
        <v>Beginn</v>
      </c>
      <c r="L9" s="174" t="str" cm="1">
        <f t="array" ref="L9">INDEX(tabDict[],MATCH(61,tabDict[ID],0),selLangID+1)</f>
        <v>Ende</v>
      </c>
      <c r="M9" s="172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171" t="str" cm="1">
        <f t="array" ref="R9">INDEX(tabDict[],MATCH(59,tabDict[ID],0),selLangID+1)</f>
        <v>Bemerkungen</v>
      </c>
      <c r="S9" s="157"/>
      <c r="T9" s="168" t="s">
        <v>4</v>
      </c>
      <c r="U9" s="168" t="s">
        <v>4</v>
      </c>
      <c r="V9" s="168" t="s">
        <v>4</v>
      </c>
      <c r="W9" s="168" t="s">
        <v>4</v>
      </c>
      <c r="X9" s="168" t="s">
        <v>4</v>
      </c>
      <c r="Y9" s="168" t="s">
        <v>4</v>
      </c>
      <c r="Z9" s="168" t="s">
        <v>4</v>
      </c>
      <c r="AA9" s="168" t="s">
        <v>4</v>
      </c>
      <c r="AB9" s="168" t="s">
        <v>4</v>
      </c>
      <c r="AC9" s="168" t="s">
        <v>4</v>
      </c>
      <c r="AD9" s="168" t="s">
        <v>4</v>
      </c>
      <c r="AE9" s="168" t="s">
        <v>4</v>
      </c>
      <c r="AF9" s="168" t="s">
        <v>4</v>
      </c>
      <c r="AG9" s="168" t="s">
        <v>4</v>
      </c>
      <c r="AH9" s="168" t="s">
        <v>4</v>
      </c>
      <c r="AI9" s="168" t="s">
        <v>4</v>
      </c>
      <c r="AJ9" s="168" t="s">
        <v>4</v>
      </c>
      <c r="AK9" s="168" t="s">
        <v>4</v>
      </c>
      <c r="AL9" s="168" t="s">
        <v>4</v>
      </c>
      <c r="AM9" s="168" t="s">
        <v>4</v>
      </c>
      <c r="AN9" s="168" t="s">
        <v>4</v>
      </c>
      <c r="AO9" s="168" t="s">
        <v>4</v>
      </c>
      <c r="AP9" s="176" t="s">
        <v>4</v>
      </c>
      <c r="AQ9" s="168"/>
      <c r="AR9" s="168"/>
      <c r="AS9" s="168"/>
      <c r="AT9" s="168"/>
      <c r="AU9" s="168"/>
      <c r="AV9" s="168"/>
      <c r="AW9" s="157"/>
      <c r="AX9" s="157"/>
      <c r="AY9" s="157"/>
    </row>
    <row r="10" spans="1:51" ht="12" customHeight="1" x14ac:dyDescent="0.2">
      <c r="A10" s="177"/>
      <c r="B10" s="178" t="s">
        <v>192</v>
      </c>
      <c r="C10" s="178" t="s">
        <v>192</v>
      </c>
      <c r="D10" s="179"/>
      <c r="E10" s="178" t="s">
        <v>192</v>
      </c>
      <c r="F10" s="178" t="s">
        <v>192</v>
      </c>
      <c r="G10" s="179"/>
      <c r="H10" s="178" t="s">
        <v>192</v>
      </c>
      <c r="I10" s="178" t="s">
        <v>192</v>
      </c>
      <c r="J10" s="179"/>
      <c r="K10" s="178" t="s">
        <v>192</v>
      </c>
      <c r="L10" s="178" t="s">
        <v>192</v>
      </c>
      <c r="M10" s="179"/>
      <c r="N10" s="180" t="s">
        <v>45</v>
      </c>
      <c r="O10" s="181" t="s">
        <v>45</v>
      </c>
      <c r="P10" s="182" t="s">
        <v>45</v>
      </c>
      <c r="Q10" s="211" t="s">
        <v>45</v>
      </c>
      <c r="R10" s="212"/>
      <c r="S10" s="157"/>
      <c r="T10" s="168"/>
      <c r="U10" s="168"/>
      <c r="V10" s="168"/>
      <c r="W10" s="168"/>
      <c r="X10" s="168"/>
      <c r="Y10" s="168"/>
      <c r="Z10" s="168"/>
      <c r="AA10" s="168"/>
      <c r="AB10" s="168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68"/>
      <c r="AO10" s="168"/>
      <c r="AP10" s="168"/>
      <c r="AQ10" s="168"/>
      <c r="AR10" s="168"/>
      <c r="AS10" s="168"/>
      <c r="AT10" s="168"/>
      <c r="AU10" s="168"/>
      <c r="AV10" s="168"/>
      <c r="AW10" s="157"/>
      <c r="AX10" s="157"/>
      <c r="AY10" s="157"/>
    </row>
    <row r="11" spans="1:51" ht="6" customHeight="1" x14ac:dyDescent="0.2">
      <c r="A11" s="183"/>
      <c r="B11" s="183"/>
      <c r="C11" s="183"/>
      <c r="D11" s="184"/>
      <c r="E11" s="185"/>
      <c r="F11" s="183"/>
      <c r="G11" s="184"/>
      <c r="H11" s="185"/>
      <c r="I11" s="183"/>
      <c r="J11" s="184"/>
      <c r="K11" s="185"/>
      <c r="L11" s="183"/>
      <c r="M11" s="184"/>
      <c r="N11" s="185"/>
      <c r="O11" s="183"/>
      <c r="P11" s="213"/>
      <c r="Q11" s="214"/>
      <c r="R11" s="214"/>
      <c r="S11" s="157"/>
      <c r="T11" s="168"/>
      <c r="U11" s="168"/>
      <c r="V11" s="168"/>
      <c r="W11" s="168"/>
      <c r="X11" s="168"/>
      <c r="Y11" s="168"/>
      <c r="Z11" s="168"/>
      <c r="AA11" s="168"/>
      <c r="AB11" s="168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68"/>
      <c r="AO11" s="168"/>
      <c r="AP11" s="168"/>
      <c r="AQ11" s="168"/>
      <c r="AR11" s="168"/>
      <c r="AS11" s="168"/>
      <c r="AT11" s="168"/>
      <c r="AU11" s="168"/>
      <c r="AV11" s="168"/>
      <c r="AW11" s="157"/>
      <c r="AX11" s="157"/>
      <c r="AY11" s="157"/>
    </row>
    <row r="12" spans="1:51" ht="10.5" customHeight="1" x14ac:dyDescent="0.2">
      <c r="A12" s="186">
        <f>Konfiguration!G6</f>
        <v>45689</v>
      </c>
      <c r="B12" s="187"/>
      <c r="C12" s="187"/>
      <c r="D12" s="188"/>
      <c r="E12" s="189"/>
      <c r="F12" s="187"/>
      <c r="G12" s="188"/>
      <c r="H12" s="189"/>
      <c r="I12" s="187"/>
      <c r="J12" s="188"/>
      <c r="K12" s="189"/>
      <c r="L12" s="187"/>
      <c r="M12" s="188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15"/>
      <c r="S12" s="157"/>
      <c r="T12" s="168">
        <f t="shared" ref="T12:U39" si="0">HOUR(B12)*60+MINUTE(B12)</f>
        <v>0</v>
      </c>
      <c r="U12" s="168">
        <f t="shared" si="0"/>
        <v>0</v>
      </c>
      <c r="V12" s="168">
        <f>U12-T12</f>
        <v>0</v>
      </c>
      <c r="W12" s="168">
        <f>IF(D12,U12-T12,0)</f>
        <v>0</v>
      </c>
      <c r="X12" s="168">
        <f t="shared" ref="X12:X40" si="1">IF(V12&gt;0,INDEX(Ruhepause,_xlfn.IFNA(MATCH(V12-1,Anwesenheitszeit,1),0)+1),0)</f>
        <v>0</v>
      </c>
      <c r="Y12" s="168">
        <f t="shared" ref="Y12:Z39" si="2">HOUR(E12)*60+MINUTE(E12)</f>
        <v>0</v>
      </c>
      <c r="Z12" s="168">
        <f t="shared" si="2"/>
        <v>0</v>
      </c>
      <c r="AA12" s="168">
        <f>Z12-Y12</f>
        <v>0</v>
      </c>
      <c r="AB12" s="168">
        <f>IF(G12,Z12-Y12,0)</f>
        <v>0</v>
      </c>
      <c r="AC12" s="168">
        <f t="shared" ref="AC12:AC40" si="3">IF(V12&gt;0,INDEX(Ruhepause,_xlfn.IFNA(MATCH(AA12-1,Anwesenheitszeit,1),0)+1),0)</f>
        <v>0</v>
      </c>
      <c r="AD12" s="168">
        <f t="shared" ref="AD12:AE39" si="4">HOUR(H12)*60+MINUTE(H12)</f>
        <v>0</v>
      </c>
      <c r="AE12" s="168">
        <f t="shared" si="4"/>
        <v>0</v>
      </c>
      <c r="AF12" s="168">
        <f>AE12-AD12</f>
        <v>0</v>
      </c>
      <c r="AG12" s="168">
        <f>IF(J12,AE12-AD12,0)</f>
        <v>0</v>
      </c>
      <c r="AH12" s="168">
        <f t="shared" ref="AH12:AH40" si="5">IF(AF12&gt;0,INDEX(Ruhepause,_xlfn.IFNA(MATCH(AF12-1,Anwesenheitszeit,1),0)+1),0)</f>
        <v>0</v>
      </c>
      <c r="AI12" s="168">
        <f t="shared" ref="AI12:AJ39" si="6">HOUR(K12)*60+MINUTE(K12)</f>
        <v>0</v>
      </c>
      <c r="AJ12" s="168">
        <f t="shared" si="6"/>
        <v>0</v>
      </c>
      <c r="AK12" s="168">
        <f>AJ12-AI12</f>
        <v>0</v>
      </c>
      <c r="AL12" s="168">
        <f>IF(M12,AJ12-AI12,0)</f>
        <v>0</v>
      </c>
      <c r="AM12" s="168">
        <f t="shared" ref="AM12:AM40" si="7">IF(AK12&gt;0,INDEX(Ruhepause,_xlfn.IFNA(MATCH(AK12-1,Anwesenheitszeit,1),0)+1),0)</f>
        <v>0</v>
      </c>
      <c r="AN12" s="168">
        <f t="shared" ref="AN12:AN40" si="8">IFERROR(INDEX(Sollarbeitszeit,AS12)*ABS(AU12-1),0)</f>
        <v>0</v>
      </c>
      <c r="AO12" s="168">
        <f t="shared" ref="AO12:AO40" si="9">SUM(X12,AC12)</f>
        <v>0</v>
      </c>
      <c r="AP12" s="168">
        <f t="shared" ref="AP12:AP40" si="10">AN12+AO12-IF(AND(X12=0,AC12=0,Y12-U12&gt;=15,AA12&gt;0),MIN(AO12,Y12-U12),0)</f>
        <v>0</v>
      </c>
      <c r="AQ12" s="168"/>
      <c r="AR12" s="168" t="str">
        <f>TEXT(A12,"TTTT")</f>
        <v>Samstag</v>
      </c>
      <c r="AS12" s="168">
        <f>WEEKDAY(A12,2)</f>
        <v>6</v>
      </c>
      <c r="AT12" s="168"/>
      <c r="AU12" s="168">
        <f t="shared" ref="AU12:AU40" si="11">(_xlfn.IFNA(MATCH(A12,Feiertage,0),0) &lt;&gt; 0) * 1</f>
        <v>0</v>
      </c>
      <c r="AV12" s="168">
        <f>OR(AS12&gt;5,AU12=1)*1</f>
        <v>1</v>
      </c>
      <c r="AW12" s="157"/>
      <c r="AX12" s="157"/>
      <c r="AY12" s="157"/>
    </row>
    <row r="13" spans="1:51" ht="12.75" customHeight="1" x14ac:dyDescent="0.2">
      <c r="A13" s="186">
        <f>A12 + 1</f>
        <v>45690</v>
      </c>
      <c r="B13" s="187"/>
      <c r="C13" s="187"/>
      <c r="D13" s="188"/>
      <c r="E13" s="187"/>
      <c r="F13" s="187"/>
      <c r="G13" s="188"/>
      <c r="H13" s="189"/>
      <c r="I13" s="187"/>
      <c r="J13" s="188"/>
      <c r="K13" s="189"/>
      <c r="L13" s="187"/>
      <c r="M13" s="188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15"/>
      <c r="S13" s="157"/>
      <c r="T13" s="168">
        <f t="shared" si="0"/>
        <v>0</v>
      </c>
      <c r="U13" s="168">
        <f t="shared" si="0"/>
        <v>0</v>
      </c>
      <c r="V13" s="168">
        <f t="shared" ref="V13:V38" si="12">U13-T13</f>
        <v>0</v>
      </c>
      <c r="W13" s="168">
        <f t="shared" ref="W13:W40" si="13">IF(D13,U13-T13,0)</f>
        <v>0</v>
      </c>
      <c r="X13" s="168">
        <f t="shared" si="1"/>
        <v>0</v>
      </c>
      <c r="Y13" s="168">
        <f t="shared" si="2"/>
        <v>0</v>
      </c>
      <c r="Z13" s="168">
        <f t="shared" si="2"/>
        <v>0</v>
      </c>
      <c r="AA13" s="168">
        <f>Z13-Y13</f>
        <v>0</v>
      </c>
      <c r="AB13" s="168">
        <f t="shared" ref="AB13:AB40" si="14">IF(G13,Z13-Y13,0)</f>
        <v>0</v>
      </c>
      <c r="AC13" s="168">
        <f t="shared" si="3"/>
        <v>0</v>
      </c>
      <c r="AD13" s="168">
        <f t="shared" si="4"/>
        <v>0</v>
      </c>
      <c r="AE13" s="168">
        <f t="shared" si="4"/>
        <v>0</v>
      </c>
      <c r="AF13" s="168">
        <f t="shared" ref="AF13:AF38" si="15">AE13-AD13</f>
        <v>0</v>
      </c>
      <c r="AG13" s="168">
        <f t="shared" ref="AG13:AG40" si="16">IF(J13,AE13-AD13,0)</f>
        <v>0</v>
      </c>
      <c r="AH13" s="168">
        <f t="shared" si="5"/>
        <v>0</v>
      </c>
      <c r="AI13" s="168">
        <f t="shared" si="6"/>
        <v>0</v>
      </c>
      <c r="AJ13" s="168">
        <f t="shared" si="6"/>
        <v>0</v>
      </c>
      <c r="AK13" s="168">
        <f t="shared" ref="AK13:AK38" si="17">AJ13-AI13</f>
        <v>0</v>
      </c>
      <c r="AL13" s="168">
        <f t="shared" ref="AL13:AL40" si="18">IF(M13,AJ13-AI13,0)</f>
        <v>0</v>
      </c>
      <c r="AM13" s="168">
        <f t="shared" si="7"/>
        <v>0</v>
      </c>
      <c r="AN13" s="168">
        <f t="shared" si="8"/>
        <v>0</v>
      </c>
      <c r="AO13" s="168">
        <f t="shared" si="9"/>
        <v>0</v>
      </c>
      <c r="AP13" s="168">
        <f t="shared" si="10"/>
        <v>0</v>
      </c>
      <c r="AQ13" s="168"/>
      <c r="AR13" s="168" t="str">
        <f>TEXT(A13,"TTTT")</f>
        <v>Sonntag</v>
      </c>
      <c r="AS13" s="168">
        <f>WEEKDAY(A13,2)</f>
        <v>7</v>
      </c>
      <c r="AT13" s="168"/>
      <c r="AU13" s="168">
        <f t="shared" si="11"/>
        <v>0</v>
      </c>
      <c r="AV13" s="168">
        <f t="shared" ref="AV13:AV40" si="19">OR(AS13&gt;5,AU13=1)*1</f>
        <v>1</v>
      </c>
      <c r="AW13" s="157"/>
      <c r="AX13" s="157"/>
      <c r="AY13" s="157"/>
    </row>
    <row r="14" spans="1:51" ht="11.25" customHeight="1" x14ac:dyDescent="0.2">
      <c r="A14" s="186">
        <f t="shared" ref="A14:A39" si="20">A13 + 1</f>
        <v>45691</v>
      </c>
      <c r="B14" s="187"/>
      <c r="C14" s="187"/>
      <c r="D14" s="188"/>
      <c r="E14" s="187"/>
      <c r="F14" s="187"/>
      <c r="G14" s="188"/>
      <c r="H14" s="189"/>
      <c r="I14" s="187"/>
      <c r="J14" s="188"/>
      <c r="K14" s="189"/>
      <c r="L14" s="187"/>
      <c r="M14" s="188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39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39" si="22">Q13+P14</f>
        <v>0</v>
      </c>
      <c r="R14" s="216"/>
      <c r="S14" s="157"/>
      <c r="T14" s="168">
        <f t="shared" si="0"/>
        <v>0</v>
      </c>
      <c r="U14" s="168">
        <f t="shared" si="0"/>
        <v>0</v>
      </c>
      <c r="V14" s="168">
        <f t="shared" si="12"/>
        <v>0</v>
      </c>
      <c r="W14" s="168">
        <f t="shared" si="13"/>
        <v>0</v>
      </c>
      <c r="X14" s="168">
        <f t="shared" si="1"/>
        <v>0</v>
      </c>
      <c r="Y14" s="168">
        <f t="shared" si="2"/>
        <v>0</v>
      </c>
      <c r="Z14" s="168">
        <f t="shared" si="2"/>
        <v>0</v>
      </c>
      <c r="AA14" s="168">
        <f t="shared" ref="AA14:AA40" si="23">Z14-Y14</f>
        <v>0</v>
      </c>
      <c r="AB14" s="168">
        <f t="shared" si="14"/>
        <v>0</v>
      </c>
      <c r="AC14" s="168">
        <f t="shared" si="3"/>
        <v>0</v>
      </c>
      <c r="AD14" s="168">
        <f t="shared" si="4"/>
        <v>0</v>
      </c>
      <c r="AE14" s="168">
        <f t="shared" si="4"/>
        <v>0</v>
      </c>
      <c r="AF14" s="168">
        <f t="shared" si="15"/>
        <v>0</v>
      </c>
      <c r="AG14" s="168">
        <f t="shared" si="16"/>
        <v>0</v>
      </c>
      <c r="AH14" s="168">
        <f t="shared" si="5"/>
        <v>0</v>
      </c>
      <c r="AI14" s="168">
        <f t="shared" si="6"/>
        <v>0</v>
      </c>
      <c r="AJ14" s="168">
        <f t="shared" si="6"/>
        <v>0</v>
      </c>
      <c r="AK14" s="168">
        <f t="shared" si="17"/>
        <v>0</v>
      </c>
      <c r="AL14" s="168">
        <f t="shared" si="18"/>
        <v>0</v>
      </c>
      <c r="AM14" s="168">
        <f t="shared" si="7"/>
        <v>0</v>
      </c>
      <c r="AN14" s="168">
        <f t="shared" si="8"/>
        <v>480</v>
      </c>
      <c r="AO14" s="168">
        <f t="shared" si="9"/>
        <v>0</v>
      </c>
      <c r="AP14" s="168">
        <f t="shared" si="10"/>
        <v>480</v>
      </c>
      <c r="AQ14" s="168"/>
      <c r="AR14" s="168" t="str">
        <f t="shared" ref="AR14:AR38" si="24">TEXT(A14,"TTTT")</f>
        <v>Montag</v>
      </c>
      <c r="AS14" s="168">
        <f t="shared" ref="AS14:AS38" si="25">WEEKDAY(A14,2)</f>
        <v>1</v>
      </c>
      <c r="AT14" s="168"/>
      <c r="AU14" s="168">
        <f t="shared" si="11"/>
        <v>0</v>
      </c>
      <c r="AV14" s="168">
        <f t="shared" si="19"/>
        <v>0</v>
      </c>
      <c r="AW14" s="157"/>
      <c r="AX14" s="157"/>
      <c r="AY14" s="157"/>
    </row>
    <row r="15" spans="1:51" ht="11.25" customHeight="1" x14ac:dyDescent="0.2">
      <c r="A15" s="186">
        <f t="shared" si="20"/>
        <v>45692</v>
      </c>
      <c r="B15" s="187"/>
      <c r="C15" s="187"/>
      <c r="D15" s="188"/>
      <c r="E15" s="189"/>
      <c r="F15" s="187"/>
      <c r="G15" s="188"/>
      <c r="H15" s="189"/>
      <c r="I15" s="187"/>
      <c r="J15" s="188"/>
      <c r="K15" s="189"/>
      <c r="L15" s="187"/>
      <c r="M15" s="188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15"/>
      <c r="S15" s="157"/>
      <c r="T15" s="168">
        <f t="shared" si="0"/>
        <v>0</v>
      </c>
      <c r="U15" s="168">
        <f t="shared" si="0"/>
        <v>0</v>
      </c>
      <c r="V15" s="168">
        <f t="shared" si="12"/>
        <v>0</v>
      </c>
      <c r="W15" s="168">
        <f t="shared" si="13"/>
        <v>0</v>
      </c>
      <c r="X15" s="168">
        <f t="shared" si="1"/>
        <v>0</v>
      </c>
      <c r="Y15" s="168">
        <f t="shared" si="2"/>
        <v>0</v>
      </c>
      <c r="Z15" s="168">
        <f t="shared" si="2"/>
        <v>0</v>
      </c>
      <c r="AA15" s="168">
        <f t="shared" si="23"/>
        <v>0</v>
      </c>
      <c r="AB15" s="168">
        <f t="shared" si="14"/>
        <v>0</v>
      </c>
      <c r="AC15" s="168">
        <f t="shared" si="3"/>
        <v>0</v>
      </c>
      <c r="AD15" s="168">
        <f t="shared" si="4"/>
        <v>0</v>
      </c>
      <c r="AE15" s="168">
        <f t="shared" si="4"/>
        <v>0</v>
      </c>
      <c r="AF15" s="168">
        <f t="shared" si="15"/>
        <v>0</v>
      </c>
      <c r="AG15" s="168">
        <f t="shared" si="16"/>
        <v>0</v>
      </c>
      <c r="AH15" s="168">
        <f t="shared" si="5"/>
        <v>0</v>
      </c>
      <c r="AI15" s="168">
        <f t="shared" si="6"/>
        <v>0</v>
      </c>
      <c r="AJ15" s="168">
        <f t="shared" si="6"/>
        <v>0</v>
      </c>
      <c r="AK15" s="168">
        <f t="shared" si="17"/>
        <v>0</v>
      </c>
      <c r="AL15" s="168">
        <f t="shared" si="18"/>
        <v>0</v>
      </c>
      <c r="AM15" s="168">
        <f t="shared" si="7"/>
        <v>0</v>
      </c>
      <c r="AN15" s="168">
        <f t="shared" si="8"/>
        <v>480</v>
      </c>
      <c r="AO15" s="168">
        <f t="shared" si="9"/>
        <v>0</v>
      </c>
      <c r="AP15" s="168">
        <f t="shared" si="10"/>
        <v>480</v>
      </c>
      <c r="AQ15" s="168"/>
      <c r="AR15" s="168" t="str">
        <f t="shared" si="24"/>
        <v>Dienstag</v>
      </c>
      <c r="AS15" s="168">
        <f t="shared" si="25"/>
        <v>2</v>
      </c>
      <c r="AT15" s="168"/>
      <c r="AU15" s="168">
        <f t="shared" si="11"/>
        <v>0</v>
      </c>
      <c r="AV15" s="168">
        <f t="shared" si="19"/>
        <v>0</v>
      </c>
      <c r="AW15" s="157"/>
      <c r="AX15" s="157"/>
      <c r="AY15" s="157"/>
    </row>
    <row r="16" spans="1:51" ht="13.5" customHeight="1" x14ac:dyDescent="0.2">
      <c r="A16" s="186">
        <f t="shared" si="20"/>
        <v>45693</v>
      </c>
      <c r="B16" s="187"/>
      <c r="C16" s="187"/>
      <c r="D16" s="188"/>
      <c r="E16" s="189"/>
      <c r="F16" s="187"/>
      <c r="G16" s="188"/>
      <c r="H16" s="189"/>
      <c r="I16" s="187"/>
      <c r="J16" s="188"/>
      <c r="K16" s="189"/>
      <c r="L16" s="187"/>
      <c r="M16" s="188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15"/>
      <c r="S16" s="157"/>
      <c r="T16" s="168">
        <f t="shared" si="0"/>
        <v>0</v>
      </c>
      <c r="U16" s="168">
        <f t="shared" si="0"/>
        <v>0</v>
      </c>
      <c r="V16" s="168">
        <f t="shared" si="12"/>
        <v>0</v>
      </c>
      <c r="W16" s="168">
        <f t="shared" si="13"/>
        <v>0</v>
      </c>
      <c r="X16" s="168">
        <f t="shared" si="1"/>
        <v>0</v>
      </c>
      <c r="Y16" s="168">
        <f t="shared" si="2"/>
        <v>0</v>
      </c>
      <c r="Z16" s="168">
        <f t="shared" si="2"/>
        <v>0</v>
      </c>
      <c r="AA16" s="168">
        <f t="shared" si="23"/>
        <v>0</v>
      </c>
      <c r="AB16" s="168">
        <f t="shared" si="14"/>
        <v>0</v>
      </c>
      <c r="AC16" s="168">
        <f t="shared" si="3"/>
        <v>0</v>
      </c>
      <c r="AD16" s="168">
        <f t="shared" si="4"/>
        <v>0</v>
      </c>
      <c r="AE16" s="168">
        <f t="shared" si="4"/>
        <v>0</v>
      </c>
      <c r="AF16" s="168">
        <f t="shared" si="15"/>
        <v>0</v>
      </c>
      <c r="AG16" s="168">
        <f t="shared" si="16"/>
        <v>0</v>
      </c>
      <c r="AH16" s="168">
        <f t="shared" si="5"/>
        <v>0</v>
      </c>
      <c r="AI16" s="168">
        <f t="shared" si="6"/>
        <v>0</v>
      </c>
      <c r="AJ16" s="168">
        <f t="shared" si="6"/>
        <v>0</v>
      </c>
      <c r="AK16" s="168">
        <f t="shared" si="17"/>
        <v>0</v>
      </c>
      <c r="AL16" s="168">
        <f t="shared" si="18"/>
        <v>0</v>
      </c>
      <c r="AM16" s="168">
        <f t="shared" si="7"/>
        <v>0</v>
      </c>
      <c r="AN16" s="168">
        <f t="shared" si="8"/>
        <v>480</v>
      </c>
      <c r="AO16" s="168">
        <f t="shared" si="9"/>
        <v>0</v>
      </c>
      <c r="AP16" s="168">
        <f t="shared" si="10"/>
        <v>480</v>
      </c>
      <c r="AQ16" s="168"/>
      <c r="AR16" s="168" t="str">
        <f t="shared" si="24"/>
        <v>Mittwoch</v>
      </c>
      <c r="AS16" s="168">
        <f t="shared" si="25"/>
        <v>3</v>
      </c>
      <c r="AT16" s="168"/>
      <c r="AU16" s="168">
        <f t="shared" si="11"/>
        <v>0</v>
      </c>
      <c r="AV16" s="168">
        <f t="shared" si="19"/>
        <v>0</v>
      </c>
      <c r="AW16" s="157"/>
      <c r="AX16" s="157"/>
      <c r="AY16" s="157"/>
    </row>
    <row r="17" spans="1:51" ht="12" customHeight="1" x14ac:dyDescent="0.2">
      <c r="A17" s="186">
        <f t="shared" si="20"/>
        <v>45694</v>
      </c>
      <c r="B17" s="187"/>
      <c r="C17" s="187"/>
      <c r="D17" s="121"/>
      <c r="E17" s="127"/>
      <c r="F17" s="187"/>
      <c r="G17" s="188"/>
      <c r="H17" s="189"/>
      <c r="I17" s="187"/>
      <c r="J17" s="188"/>
      <c r="K17" s="189"/>
      <c r="L17" s="187"/>
      <c r="M17" s="188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15"/>
      <c r="S17" s="157"/>
      <c r="T17" s="168">
        <f t="shared" si="0"/>
        <v>0</v>
      </c>
      <c r="U17" s="168">
        <f t="shared" si="0"/>
        <v>0</v>
      </c>
      <c r="V17" s="168">
        <f t="shared" si="12"/>
        <v>0</v>
      </c>
      <c r="W17" s="168">
        <f t="shared" si="13"/>
        <v>0</v>
      </c>
      <c r="X17" s="168">
        <f t="shared" si="1"/>
        <v>0</v>
      </c>
      <c r="Y17" s="168">
        <f t="shared" si="2"/>
        <v>0</v>
      </c>
      <c r="Z17" s="168">
        <f t="shared" si="2"/>
        <v>0</v>
      </c>
      <c r="AA17" s="168">
        <f t="shared" si="23"/>
        <v>0</v>
      </c>
      <c r="AB17" s="168">
        <f t="shared" si="14"/>
        <v>0</v>
      </c>
      <c r="AC17" s="168">
        <f t="shared" si="3"/>
        <v>0</v>
      </c>
      <c r="AD17" s="168">
        <f t="shared" si="4"/>
        <v>0</v>
      </c>
      <c r="AE17" s="168">
        <f t="shared" si="4"/>
        <v>0</v>
      </c>
      <c r="AF17" s="168">
        <f t="shared" si="15"/>
        <v>0</v>
      </c>
      <c r="AG17" s="168">
        <f t="shared" si="16"/>
        <v>0</v>
      </c>
      <c r="AH17" s="168">
        <f t="shared" si="5"/>
        <v>0</v>
      </c>
      <c r="AI17" s="168">
        <f t="shared" si="6"/>
        <v>0</v>
      </c>
      <c r="AJ17" s="168">
        <f t="shared" si="6"/>
        <v>0</v>
      </c>
      <c r="AK17" s="168">
        <f t="shared" si="17"/>
        <v>0</v>
      </c>
      <c r="AL17" s="168">
        <f t="shared" si="18"/>
        <v>0</v>
      </c>
      <c r="AM17" s="168">
        <f t="shared" si="7"/>
        <v>0</v>
      </c>
      <c r="AN17" s="168">
        <f t="shared" si="8"/>
        <v>480</v>
      </c>
      <c r="AO17" s="168">
        <f t="shared" si="9"/>
        <v>0</v>
      </c>
      <c r="AP17" s="168">
        <f t="shared" si="10"/>
        <v>480</v>
      </c>
      <c r="AQ17" s="168"/>
      <c r="AR17" s="168" t="str">
        <f t="shared" si="24"/>
        <v>Donnerstag</v>
      </c>
      <c r="AS17" s="168">
        <f t="shared" si="25"/>
        <v>4</v>
      </c>
      <c r="AT17" s="168"/>
      <c r="AU17" s="168">
        <f t="shared" si="11"/>
        <v>0</v>
      </c>
      <c r="AV17" s="168">
        <f t="shared" si="19"/>
        <v>0</v>
      </c>
      <c r="AW17" s="157"/>
      <c r="AX17" s="157"/>
      <c r="AY17" s="157"/>
    </row>
    <row r="18" spans="1:51" ht="12" customHeight="1" x14ac:dyDescent="0.2">
      <c r="A18" s="186">
        <f t="shared" si="20"/>
        <v>45695</v>
      </c>
      <c r="B18" s="187"/>
      <c r="C18" s="187"/>
      <c r="D18" s="122"/>
      <c r="E18" s="128"/>
      <c r="F18" s="187"/>
      <c r="G18" s="188"/>
      <c r="H18" s="189"/>
      <c r="I18" s="187"/>
      <c r="J18" s="188"/>
      <c r="K18" s="189"/>
      <c r="L18" s="187"/>
      <c r="M18" s="188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15"/>
      <c r="S18" s="157"/>
      <c r="T18" s="168">
        <f t="shared" si="0"/>
        <v>0</v>
      </c>
      <c r="U18" s="168">
        <f t="shared" si="0"/>
        <v>0</v>
      </c>
      <c r="V18" s="168">
        <f t="shared" si="12"/>
        <v>0</v>
      </c>
      <c r="W18" s="168">
        <f t="shared" si="13"/>
        <v>0</v>
      </c>
      <c r="X18" s="168">
        <f t="shared" si="1"/>
        <v>0</v>
      </c>
      <c r="Y18" s="168">
        <f t="shared" si="2"/>
        <v>0</v>
      </c>
      <c r="Z18" s="168">
        <f t="shared" si="2"/>
        <v>0</v>
      </c>
      <c r="AA18" s="168">
        <f t="shared" si="23"/>
        <v>0</v>
      </c>
      <c r="AB18" s="168">
        <f t="shared" si="14"/>
        <v>0</v>
      </c>
      <c r="AC18" s="168">
        <f t="shared" si="3"/>
        <v>0</v>
      </c>
      <c r="AD18" s="168">
        <f t="shared" si="4"/>
        <v>0</v>
      </c>
      <c r="AE18" s="168">
        <f t="shared" si="4"/>
        <v>0</v>
      </c>
      <c r="AF18" s="168">
        <f t="shared" si="15"/>
        <v>0</v>
      </c>
      <c r="AG18" s="168">
        <f t="shared" si="16"/>
        <v>0</v>
      </c>
      <c r="AH18" s="168">
        <f t="shared" si="5"/>
        <v>0</v>
      </c>
      <c r="AI18" s="168">
        <f t="shared" si="6"/>
        <v>0</v>
      </c>
      <c r="AJ18" s="168">
        <f t="shared" si="6"/>
        <v>0</v>
      </c>
      <c r="AK18" s="168">
        <f t="shared" si="17"/>
        <v>0</v>
      </c>
      <c r="AL18" s="168">
        <f t="shared" si="18"/>
        <v>0</v>
      </c>
      <c r="AM18" s="168">
        <f t="shared" si="7"/>
        <v>0</v>
      </c>
      <c r="AN18" s="168">
        <f t="shared" si="8"/>
        <v>480</v>
      </c>
      <c r="AO18" s="168">
        <f t="shared" si="9"/>
        <v>0</v>
      </c>
      <c r="AP18" s="168">
        <f t="shared" si="10"/>
        <v>480</v>
      </c>
      <c r="AQ18" s="168"/>
      <c r="AR18" s="168" t="str">
        <f t="shared" si="24"/>
        <v>Freitag</v>
      </c>
      <c r="AS18" s="168">
        <f t="shared" si="25"/>
        <v>5</v>
      </c>
      <c r="AT18" s="168"/>
      <c r="AU18" s="168">
        <f t="shared" si="11"/>
        <v>0</v>
      </c>
      <c r="AV18" s="168">
        <f t="shared" si="19"/>
        <v>0</v>
      </c>
      <c r="AW18" s="157"/>
      <c r="AX18" s="157"/>
      <c r="AY18" s="157"/>
    </row>
    <row r="19" spans="1:51" ht="12" customHeight="1" x14ac:dyDescent="0.2">
      <c r="A19" s="186">
        <f t="shared" si="20"/>
        <v>45696</v>
      </c>
      <c r="B19" s="187"/>
      <c r="C19" s="187"/>
      <c r="D19" s="122"/>
      <c r="E19" s="128"/>
      <c r="F19" s="187"/>
      <c r="G19" s="188"/>
      <c r="H19" s="189"/>
      <c r="I19" s="187"/>
      <c r="J19" s="188"/>
      <c r="K19" s="189"/>
      <c r="L19" s="187"/>
      <c r="M19" s="188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15"/>
      <c r="S19" s="157"/>
      <c r="T19" s="168">
        <f t="shared" si="0"/>
        <v>0</v>
      </c>
      <c r="U19" s="168">
        <f t="shared" si="0"/>
        <v>0</v>
      </c>
      <c r="V19" s="168">
        <f t="shared" si="12"/>
        <v>0</v>
      </c>
      <c r="W19" s="168">
        <f t="shared" si="13"/>
        <v>0</v>
      </c>
      <c r="X19" s="168">
        <f t="shared" si="1"/>
        <v>0</v>
      </c>
      <c r="Y19" s="168">
        <f t="shared" si="2"/>
        <v>0</v>
      </c>
      <c r="Z19" s="168">
        <f t="shared" si="2"/>
        <v>0</v>
      </c>
      <c r="AA19" s="168">
        <f t="shared" si="23"/>
        <v>0</v>
      </c>
      <c r="AB19" s="168">
        <f t="shared" si="14"/>
        <v>0</v>
      </c>
      <c r="AC19" s="168">
        <f t="shared" si="3"/>
        <v>0</v>
      </c>
      <c r="AD19" s="168">
        <f t="shared" si="4"/>
        <v>0</v>
      </c>
      <c r="AE19" s="168">
        <f t="shared" si="4"/>
        <v>0</v>
      </c>
      <c r="AF19" s="168">
        <f t="shared" si="15"/>
        <v>0</v>
      </c>
      <c r="AG19" s="168">
        <f t="shared" si="16"/>
        <v>0</v>
      </c>
      <c r="AH19" s="168">
        <f t="shared" si="5"/>
        <v>0</v>
      </c>
      <c r="AI19" s="168">
        <f t="shared" si="6"/>
        <v>0</v>
      </c>
      <c r="AJ19" s="168">
        <f t="shared" si="6"/>
        <v>0</v>
      </c>
      <c r="AK19" s="168">
        <f t="shared" si="17"/>
        <v>0</v>
      </c>
      <c r="AL19" s="168">
        <f t="shared" si="18"/>
        <v>0</v>
      </c>
      <c r="AM19" s="168">
        <f t="shared" si="7"/>
        <v>0</v>
      </c>
      <c r="AN19" s="168">
        <f t="shared" si="8"/>
        <v>0</v>
      </c>
      <c r="AO19" s="168">
        <f t="shared" si="9"/>
        <v>0</v>
      </c>
      <c r="AP19" s="168">
        <f t="shared" si="10"/>
        <v>0</v>
      </c>
      <c r="AQ19" s="168"/>
      <c r="AR19" s="168" t="str">
        <f t="shared" si="24"/>
        <v>Samstag</v>
      </c>
      <c r="AS19" s="168">
        <f t="shared" si="25"/>
        <v>6</v>
      </c>
      <c r="AT19" s="168"/>
      <c r="AU19" s="168">
        <f t="shared" si="11"/>
        <v>0</v>
      </c>
      <c r="AV19" s="168">
        <f t="shared" si="19"/>
        <v>1</v>
      </c>
      <c r="AW19" s="157"/>
    </row>
    <row r="20" spans="1:51" ht="12" customHeight="1" x14ac:dyDescent="0.2">
      <c r="A20" s="186">
        <f t="shared" si="20"/>
        <v>45697</v>
      </c>
      <c r="B20" s="187"/>
      <c r="C20" s="187"/>
      <c r="D20" s="122"/>
      <c r="E20" s="128"/>
      <c r="F20" s="187"/>
      <c r="G20" s="188"/>
      <c r="H20" s="189"/>
      <c r="I20" s="187"/>
      <c r="J20" s="188"/>
      <c r="K20" s="189"/>
      <c r="L20" s="187"/>
      <c r="M20" s="188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15"/>
      <c r="S20" s="157"/>
      <c r="T20" s="168">
        <f t="shared" si="0"/>
        <v>0</v>
      </c>
      <c r="U20" s="168">
        <f t="shared" si="0"/>
        <v>0</v>
      </c>
      <c r="V20" s="168">
        <f t="shared" si="12"/>
        <v>0</v>
      </c>
      <c r="W20" s="168">
        <f t="shared" si="13"/>
        <v>0</v>
      </c>
      <c r="X20" s="168">
        <f t="shared" si="1"/>
        <v>0</v>
      </c>
      <c r="Y20" s="168">
        <f t="shared" si="2"/>
        <v>0</v>
      </c>
      <c r="Z20" s="168">
        <f t="shared" si="2"/>
        <v>0</v>
      </c>
      <c r="AA20" s="168">
        <f t="shared" si="23"/>
        <v>0</v>
      </c>
      <c r="AB20" s="168">
        <f t="shared" si="14"/>
        <v>0</v>
      </c>
      <c r="AC20" s="168">
        <f t="shared" si="3"/>
        <v>0</v>
      </c>
      <c r="AD20" s="168">
        <f t="shared" si="4"/>
        <v>0</v>
      </c>
      <c r="AE20" s="168">
        <f t="shared" si="4"/>
        <v>0</v>
      </c>
      <c r="AF20" s="168">
        <f t="shared" si="15"/>
        <v>0</v>
      </c>
      <c r="AG20" s="168">
        <f t="shared" si="16"/>
        <v>0</v>
      </c>
      <c r="AH20" s="168">
        <f t="shared" si="5"/>
        <v>0</v>
      </c>
      <c r="AI20" s="168">
        <f t="shared" si="6"/>
        <v>0</v>
      </c>
      <c r="AJ20" s="168">
        <f t="shared" si="6"/>
        <v>0</v>
      </c>
      <c r="AK20" s="168">
        <f t="shared" si="17"/>
        <v>0</v>
      </c>
      <c r="AL20" s="168">
        <f t="shared" si="18"/>
        <v>0</v>
      </c>
      <c r="AM20" s="168">
        <f t="shared" si="7"/>
        <v>0</v>
      </c>
      <c r="AN20" s="168">
        <f t="shared" si="8"/>
        <v>0</v>
      </c>
      <c r="AO20" s="168">
        <f t="shared" si="9"/>
        <v>0</v>
      </c>
      <c r="AP20" s="168">
        <f t="shared" si="10"/>
        <v>0</v>
      </c>
      <c r="AQ20" s="168"/>
      <c r="AR20" s="168" t="str">
        <f t="shared" si="24"/>
        <v>Sonntag</v>
      </c>
      <c r="AS20" s="168">
        <f t="shared" si="25"/>
        <v>7</v>
      </c>
      <c r="AT20" s="168"/>
      <c r="AU20" s="168">
        <f t="shared" si="11"/>
        <v>0</v>
      </c>
      <c r="AV20" s="168">
        <f t="shared" si="19"/>
        <v>1</v>
      </c>
      <c r="AW20" s="157"/>
    </row>
    <row r="21" spans="1:51" ht="12" customHeight="1" x14ac:dyDescent="0.2">
      <c r="A21" s="186">
        <f t="shared" si="20"/>
        <v>45698</v>
      </c>
      <c r="B21" s="187"/>
      <c r="C21" s="187"/>
      <c r="D21" s="122"/>
      <c r="E21" s="128"/>
      <c r="F21" s="187"/>
      <c r="G21" s="188"/>
      <c r="H21" s="189"/>
      <c r="I21" s="187"/>
      <c r="J21" s="188"/>
      <c r="K21" s="189"/>
      <c r="L21" s="187"/>
      <c r="M21" s="188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15"/>
      <c r="S21" s="157"/>
      <c r="T21" s="168">
        <f t="shared" si="0"/>
        <v>0</v>
      </c>
      <c r="U21" s="168">
        <f t="shared" si="0"/>
        <v>0</v>
      </c>
      <c r="V21" s="168">
        <f t="shared" si="12"/>
        <v>0</v>
      </c>
      <c r="W21" s="168">
        <f t="shared" si="13"/>
        <v>0</v>
      </c>
      <c r="X21" s="168">
        <f t="shared" si="1"/>
        <v>0</v>
      </c>
      <c r="Y21" s="168">
        <f t="shared" si="2"/>
        <v>0</v>
      </c>
      <c r="Z21" s="168">
        <f t="shared" si="2"/>
        <v>0</v>
      </c>
      <c r="AA21" s="168">
        <f t="shared" si="23"/>
        <v>0</v>
      </c>
      <c r="AB21" s="168">
        <f t="shared" si="14"/>
        <v>0</v>
      </c>
      <c r="AC21" s="168">
        <f t="shared" si="3"/>
        <v>0</v>
      </c>
      <c r="AD21" s="168">
        <f t="shared" si="4"/>
        <v>0</v>
      </c>
      <c r="AE21" s="168">
        <f t="shared" si="4"/>
        <v>0</v>
      </c>
      <c r="AF21" s="168">
        <f t="shared" si="15"/>
        <v>0</v>
      </c>
      <c r="AG21" s="168">
        <f t="shared" si="16"/>
        <v>0</v>
      </c>
      <c r="AH21" s="168">
        <f t="shared" si="5"/>
        <v>0</v>
      </c>
      <c r="AI21" s="168">
        <f t="shared" si="6"/>
        <v>0</v>
      </c>
      <c r="AJ21" s="168">
        <f t="shared" si="6"/>
        <v>0</v>
      </c>
      <c r="AK21" s="168">
        <f t="shared" si="17"/>
        <v>0</v>
      </c>
      <c r="AL21" s="168">
        <f t="shared" si="18"/>
        <v>0</v>
      </c>
      <c r="AM21" s="168">
        <f t="shared" si="7"/>
        <v>0</v>
      </c>
      <c r="AN21" s="168">
        <f t="shared" si="8"/>
        <v>480</v>
      </c>
      <c r="AO21" s="168">
        <f t="shared" si="9"/>
        <v>0</v>
      </c>
      <c r="AP21" s="168">
        <f t="shared" si="10"/>
        <v>480</v>
      </c>
      <c r="AQ21" s="168"/>
      <c r="AR21" s="168" t="str">
        <f t="shared" si="24"/>
        <v>Montag</v>
      </c>
      <c r="AS21" s="168">
        <f t="shared" si="25"/>
        <v>1</v>
      </c>
      <c r="AT21" s="168"/>
      <c r="AU21" s="168">
        <f t="shared" si="11"/>
        <v>0</v>
      </c>
      <c r="AV21" s="168">
        <f t="shared" si="19"/>
        <v>0</v>
      </c>
      <c r="AW21" s="157"/>
    </row>
    <row r="22" spans="1:51" ht="12" customHeight="1" x14ac:dyDescent="0.2">
      <c r="A22" s="186">
        <f t="shared" si="20"/>
        <v>45699</v>
      </c>
      <c r="B22" s="187"/>
      <c r="C22" s="187"/>
      <c r="D22" s="188"/>
      <c r="E22" s="189"/>
      <c r="F22" s="187"/>
      <c r="G22" s="188"/>
      <c r="H22" s="189"/>
      <c r="I22" s="187"/>
      <c r="J22" s="188"/>
      <c r="K22" s="189"/>
      <c r="L22" s="187"/>
      <c r="M22" s="188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15"/>
      <c r="S22" s="157"/>
      <c r="T22" s="168">
        <f t="shared" si="0"/>
        <v>0</v>
      </c>
      <c r="U22" s="168">
        <f t="shared" si="0"/>
        <v>0</v>
      </c>
      <c r="V22" s="168">
        <f t="shared" si="12"/>
        <v>0</v>
      </c>
      <c r="W22" s="168">
        <f t="shared" si="13"/>
        <v>0</v>
      </c>
      <c r="X22" s="168">
        <f t="shared" si="1"/>
        <v>0</v>
      </c>
      <c r="Y22" s="168">
        <f t="shared" si="2"/>
        <v>0</v>
      </c>
      <c r="Z22" s="168">
        <f t="shared" si="2"/>
        <v>0</v>
      </c>
      <c r="AA22" s="168">
        <f t="shared" si="23"/>
        <v>0</v>
      </c>
      <c r="AB22" s="168">
        <f t="shared" si="14"/>
        <v>0</v>
      </c>
      <c r="AC22" s="168">
        <f t="shared" si="3"/>
        <v>0</v>
      </c>
      <c r="AD22" s="168">
        <f t="shared" si="4"/>
        <v>0</v>
      </c>
      <c r="AE22" s="168">
        <f t="shared" si="4"/>
        <v>0</v>
      </c>
      <c r="AF22" s="168">
        <f t="shared" si="15"/>
        <v>0</v>
      </c>
      <c r="AG22" s="168">
        <f t="shared" si="16"/>
        <v>0</v>
      </c>
      <c r="AH22" s="168">
        <f t="shared" si="5"/>
        <v>0</v>
      </c>
      <c r="AI22" s="168">
        <f t="shared" si="6"/>
        <v>0</v>
      </c>
      <c r="AJ22" s="168">
        <f t="shared" si="6"/>
        <v>0</v>
      </c>
      <c r="AK22" s="168">
        <f t="shared" si="17"/>
        <v>0</v>
      </c>
      <c r="AL22" s="168">
        <f t="shared" si="18"/>
        <v>0</v>
      </c>
      <c r="AM22" s="168">
        <f t="shared" si="7"/>
        <v>0</v>
      </c>
      <c r="AN22" s="168">
        <f t="shared" si="8"/>
        <v>480</v>
      </c>
      <c r="AO22" s="168">
        <f t="shared" si="9"/>
        <v>0</v>
      </c>
      <c r="AP22" s="168">
        <f t="shared" si="10"/>
        <v>480</v>
      </c>
      <c r="AQ22" s="168"/>
      <c r="AR22" s="168" t="str">
        <f t="shared" si="24"/>
        <v>Dienstag</v>
      </c>
      <c r="AS22" s="168">
        <f t="shared" si="25"/>
        <v>2</v>
      </c>
      <c r="AT22" s="168"/>
      <c r="AU22" s="168">
        <f t="shared" si="11"/>
        <v>0</v>
      </c>
      <c r="AV22" s="168">
        <f t="shared" si="19"/>
        <v>0</v>
      </c>
      <c r="AW22" s="157"/>
    </row>
    <row r="23" spans="1:51" ht="12" customHeight="1" x14ac:dyDescent="0.2">
      <c r="A23" s="186">
        <f t="shared" si="20"/>
        <v>45700</v>
      </c>
      <c r="B23" s="187"/>
      <c r="C23" s="187"/>
      <c r="D23" s="188"/>
      <c r="E23" s="189"/>
      <c r="F23" s="187"/>
      <c r="G23" s="188"/>
      <c r="H23" s="189"/>
      <c r="I23" s="187"/>
      <c r="J23" s="188"/>
      <c r="K23" s="189"/>
      <c r="L23" s="187"/>
      <c r="M23" s="188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15"/>
      <c r="S23" s="157"/>
      <c r="T23" s="168">
        <f t="shared" si="0"/>
        <v>0</v>
      </c>
      <c r="U23" s="168">
        <f t="shared" si="0"/>
        <v>0</v>
      </c>
      <c r="V23" s="168">
        <f t="shared" si="12"/>
        <v>0</v>
      </c>
      <c r="W23" s="168">
        <f t="shared" si="13"/>
        <v>0</v>
      </c>
      <c r="X23" s="168">
        <f t="shared" si="1"/>
        <v>0</v>
      </c>
      <c r="Y23" s="168">
        <f t="shared" si="2"/>
        <v>0</v>
      </c>
      <c r="Z23" s="168">
        <f t="shared" si="2"/>
        <v>0</v>
      </c>
      <c r="AA23" s="168">
        <f t="shared" si="23"/>
        <v>0</v>
      </c>
      <c r="AB23" s="168">
        <f t="shared" si="14"/>
        <v>0</v>
      </c>
      <c r="AC23" s="168">
        <f t="shared" si="3"/>
        <v>0</v>
      </c>
      <c r="AD23" s="168">
        <f t="shared" si="4"/>
        <v>0</v>
      </c>
      <c r="AE23" s="168">
        <f t="shared" si="4"/>
        <v>0</v>
      </c>
      <c r="AF23" s="168">
        <f t="shared" si="15"/>
        <v>0</v>
      </c>
      <c r="AG23" s="168">
        <f t="shared" si="16"/>
        <v>0</v>
      </c>
      <c r="AH23" s="168">
        <f t="shared" si="5"/>
        <v>0</v>
      </c>
      <c r="AI23" s="168">
        <f t="shared" si="6"/>
        <v>0</v>
      </c>
      <c r="AJ23" s="168">
        <f t="shared" si="6"/>
        <v>0</v>
      </c>
      <c r="AK23" s="168">
        <f t="shared" si="17"/>
        <v>0</v>
      </c>
      <c r="AL23" s="168">
        <f t="shared" si="18"/>
        <v>0</v>
      </c>
      <c r="AM23" s="168">
        <f t="shared" si="7"/>
        <v>0</v>
      </c>
      <c r="AN23" s="168">
        <f t="shared" si="8"/>
        <v>480</v>
      </c>
      <c r="AO23" s="168">
        <f t="shared" si="9"/>
        <v>0</v>
      </c>
      <c r="AP23" s="168">
        <f t="shared" si="10"/>
        <v>480</v>
      </c>
      <c r="AQ23" s="168"/>
      <c r="AR23" s="168" t="str">
        <f t="shared" si="24"/>
        <v>Mittwoch</v>
      </c>
      <c r="AS23" s="168">
        <f t="shared" si="25"/>
        <v>3</v>
      </c>
      <c r="AT23" s="168"/>
      <c r="AU23" s="168">
        <f t="shared" si="11"/>
        <v>0</v>
      </c>
      <c r="AV23" s="168">
        <f t="shared" si="19"/>
        <v>0</v>
      </c>
      <c r="AW23" s="157"/>
    </row>
    <row r="24" spans="1:51" ht="12" customHeight="1" x14ac:dyDescent="0.2">
      <c r="A24" s="186">
        <f t="shared" si="20"/>
        <v>45701</v>
      </c>
      <c r="B24" s="187"/>
      <c r="C24" s="187"/>
      <c r="D24" s="121"/>
      <c r="E24" s="127"/>
      <c r="F24" s="187"/>
      <c r="G24" s="188"/>
      <c r="H24" s="189"/>
      <c r="I24" s="187"/>
      <c r="J24" s="188"/>
      <c r="K24" s="189"/>
      <c r="L24" s="187"/>
      <c r="M24" s="188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15"/>
      <c r="S24" s="157"/>
      <c r="T24" s="168">
        <f t="shared" si="0"/>
        <v>0</v>
      </c>
      <c r="U24" s="168">
        <f t="shared" si="0"/>
        <v>0</v>
      </c>
      <c r="V24" s="168">
        <f t="shared" si="12"/>
        <v>0</v>
      </c>
      <c r="W24" s="168">
        <f t="shared" si="13"/>
        <v>0</v>
      </c>
      <c r="X24" s="168">
        <f t="shared" si="1"/>
        <v>0</v>
      </c>
      <c r="Y24" s="168">
        <f t="shared" si="2"/>
        <v>0</v>
      </c>
      <c r="Z24" s="168">
        <f t="shared" si="2"/>
        <v>0</v>
      </c>
      <c r="AA24" s="168">
        <f t="shared" si="23"/>
        <v>0</v>
      </c>
      <c r="AB24" s="168">
        <f t="shared" si="14"/>
        <v>0</v>
      </c>
      <c r="AC24" s="168">
        <f t="shared" si="3"/>
        <v>0</v>
      </c>
      <c r="AD24" s="168">
        <f t="shared" si="4"/>
        <v>0</v>
      </c>
      <c r="AE24" s="168">
        <f t="shared" si="4"/>
        <v>0</v>
      </c>
      <c r="AF24" s="168">
        <f t="shared" si="15"/>
        <v>0</v>
      </c>
      <c r="AG24" s="168">
        <f t="shared" si="16"/>
        <v>0</v>
      </c>
      <c r="AH24" s="168">
        <f t="shared" si="5"/>
        <v>0</v>
      </c>
      <c r="AI24" s="168">
        <f t="shared" si="6"/>
        <v>0</v>
      </c>
      <c r="AJ24" s="168">
        <f t="shared" si="6"/>
        <v>0</v>
      </c>
      <c r="AK24" s="168">
        <f t="shared" si="17"/>
        <v>0</v>
      </c>
      <c r="AL24" s="168">
        <f t="shared" si="18"/>
        <v>0</v>
      </c>
      <c r="AM24" s="168">
        <f t="shared" si="7"/>
        <v>0</v>
      </c>
      <c r="AN24" s="168">
        <f t="shared" si="8"/>
        <v>480</v>
      </c>
      <c r="AO24" s="168">
        <f t="shared" si="9"/>
        <v>0</v>
      </c>
      <c r="AP24" s="168">
        <f t="shared" si="10"/>
        <v>480</v>
      </c>
      <c r="AQ24" s="168"/>
      <c r="AR24" s="168" t="str">
        <f t="shared" si="24"/>
        <v>Donnerstag</v>
      </c>
      <c r="AS24" s="168">
        <f t="shared" si="25"/>
        <v>4</v>
      </c>
      <c r="AT24" s="168"/>
      <c r="AU24" s="168">
        <f t="shared" si="11"/>
        <v>0</v>
      </c>
      <c r="AV24" s="168">
        <f t="shared" si="19"/>
        <v>0</v>
      </c>
      <c r="AW24" s="157"/>
    </row>
    <row r="25" spans="1:51" ht="12" customHeight="1" x14ac:dyDescent="0.2">
      <c r="A25" s="186">
        <f t="shared" si="20"/>
        <v>45702</v>
      </c>
      <c r="B25" s="187"/>
      <c r="C25" s="187"/>
      <c r="D25" s="122"/>
      <c r="E25" s="128"/>
      <c r="F25" s="187"/>
      <c r="G25" s="188"/>
      <c r="H25" s="189"/>
      <c r="I25" s="187"/>
      <c r="J25" s="188"/>
      <c r="K25" s="189"/>
      <c r="L25" s="187"/>
      <c r="M25" s="188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15"/>
      <c r="S25" s="157"/>
      <c r="T25" s="168">
        <f t="shared" si="0"/>
        <v>0</v>
      </c>
      <c r="U25" s="168">
        <f t="shared" si="0"/>
        <v>0</v>
      </c>
      <c r="V25" s="168">
        <f t="shared" si="12"/>
        <v>0</v>
      </c>
      <c r="W25" s="168">
        <f t="shared" si="13"/>
        <v>0</v>
      </c>
      <c r="X25" s="168">
        <f t="shared" si="1"/>
        <v>0</v>
      </c>
      <c r="Y25" s="168">
        <f t="shared" si="2"/>
        <v>0</v>
      </c>
      <c r="Z25" s="168">
        <f t="shared" si="2"/>
        <v>0</v>
      </c>
      <c r="AA25" s="168">
        <f t="shared" si="23"/>
        <v>0</v>
      </c>
      <c r="AB25" s="168">
        <f t="shared" si="14"/>
        <v>0</v>
      </c>
      <c r="AC25" s="168">
        <f t="shared" si="3"/>
        <v>0</v>
      </c>
      <c r="AD25" s="168">
        <f t="shared" si="4"/>
        <v>0</v>
      </c>
      <c r="AE25" s="168">
        <f t="shared" si="4"/>
        <v>0</v>
      </c>
      <c r="AF25" s="168">
        <f t="shared" si="15"/>
        <v>0</v>
      </c>
      <c r="AG25" s="168">
        <f t="shared" si="16"/>
        <v>0</v>
      </c>
      <c r="AH25" s="168">
        <f t="shared" si="5"/>
        <v>0</v>
      </c>
      <c r="AI25" s="168">
        <f t="shared" si="6"/>
        <v>0</v>
      </c>
      <c r="AJ25" s="168">
        <f t="shared" si="6"/>
        <v>0</v>
      </c>
      <c r="AK25" s="168">
        <f t="shared" si="17"/>
        <v>0</v>
      </c>
      <c r="AL25" s="168">
        <f t="shared" si="18"/>
        <v>0</v>
      </c>
      <c r="AM25" s="168">
        <f t="shared" si="7"/>
        <v>0</v>
      </c>
      <c r="AN25" s="168">
        <f t="shared" si="8"/>
        <v>480</v>
      </c>
      <c r="AO25" s="168">
        <f t="shared" si="9"/>
        <v>0</v>
      </c>
      <c r="AP25" s="168">
        <f t="shared" si="10"/>
        <v>480</v>
      </c>
      <c r="AQ25" s="168"/>
      <c r="AR25" s="168" t="str">
        <f t="shared" si="24"/>
        <v>Freitag</v>
      </c>
      <c r="AS25" s="168">
        <f t="shared" si="25"/>
        <v>5</v>
      </c>
      <c r="AT25" s="168"/>
      <c r="AU25" s="168">
        <f t="shared" si="11"/>
        <v>0</v>
      </c>
      <c r="AV25" s="168">
        <f t="shared" si="19"/>
        <v>0</v>
      </c>
      <c r="AW25" s="157"/>
    </row>
    <row r="26" spans="1:51" ht="12" customHeight="1" x14ac:dyDescent="0.2">
      <c r="A26" s="186">
        <f t="shared" si="20"/>
        <v>45703</v>
      </c>
      <c r="B26" s="187"/>
      <c r="C26" s="187"/>
      <c r="D26" s="122"/>
      <c r="E26" s="128"/>
      <c r="F26" s="187"/>
      <c r="G26" s="188"/>
      <c r="H26" s="189"/>
      <c r="I26" s="187"/>
      <c r="J26" s="188"/>
      <c r="K26" s="189"/>
      <c r="L26" s="187"/>
      <c r="M26" s="188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15"/>
      <c r="S26" s="157"/>
      <c r="T26" s="168">
        <f t="shared" si="0"/>
        <v>0</v>
      </c>
      <c r="U26" s="168">
        <f t="shared" si="0"/>
        <v>0</v>
      </c>
      <c r="V26" s="168">
        <f t="shared" si="12"/>
        <v>0</v>
      </c>
      <c r="W26" s="168">
        <f t="shared" si="13"/>
        <v>0</v>
      </c>
      <c r="X26" s="168">
        <f t="shared" si="1"/>
        <v>0</v>
      </c>
      <c r="Y26" s="168">
        <f t="shared" si="2"/>
        <v>0</v>
      </c>
      <c r="Z26" s="168">
        <f t="shared" si="2"/>
        <v>0</v>
      </c>
      <c r="AA26" s="168">
        <f t="shared" si="23"/>
        <v>0</v>
      </c>
      <c r="AB26" s="168">
        <f t="shared" si="14"/>
        <v>0</v>
      </c>
      <c r="AC26" s="168">
        <f t="shared" si="3"/>
        <v>0</v>
      </c>
      <c r="AD26" s="168">
        <f t="shared" si="4"/>
        <v>0</v>
      </c>
      <c r="AE26" s="168">
        <f t="shared" si="4"/>
        <v>0</v>
      </c>
      <c r="AF26" s="168">
        <f t="shared" si="15"/>
        <v>0</v>
      </c>
      <c r="AG26" s="168">
        <f t="shared" si="16"/>
        <v>0</v>
      </c>
      <c r="AH26" s="168">
        <f t="shared" si="5"/>
        <v>0</v>
      </c>
      <c r="AI26" s="168">
        <f t="shared" si="6"/>
        <v>0</v>
      </c>
      <c r="AJ26" s="168">
        <f t="shared" si="6"/>
        <v>0</v>
      </c>
      <c r="AK26" s="168">
        <f t="shared" si="17"/>
        <v>0</v>
      </c>
      <c r="AL26" s="168">
        <f t="shared" si="18"/>
        <v>0</v>
      </c>
      <c r="AM26" s="168">
        <f t="shared" si="7"/>
        <v>0</v>
      </c>
      <c r="AN26" s="168">
        <f t="shared" si="8"/>
        <v>0</v>
      </c>
      <c r="AO26" s="168">
        <f t="shared" si="9"/>
        <v>0</v>
      </c>
      <c r="AP26" s="168">
        <f t="shared" si="10"/>
        <v>0</v>
      </c>
      <c r="AQ26" s="168"/>
      <c r="AR26" s="168" t="str">
        <f t="shared" si="24"/>
        <v>Samstag</v>
      </c>
      <c r="AS26" s="168">
        <f t="shared" si="25"/>
        <v>6</v>
      </c>
      <c r="AT26" s="168"/>
      <c r="AU26" s="168">
        <f t="shared" si="11"/>
        <v>0</v>
      </c>
      <c r="AV26" s="168">
        <f t="shared" si="19"/>
        <v>1</v>
      </c>
      <c r="AW26" s="157"/>
    </row>
    <row r="27" spans="1:51" ht="12" customHeight="1" x14ac:dyDescent="0.2">
      <c r="A27" s="186">
        <f t="shared" si="20"/>
        <v>45704</v>
      </c>
      <c r="B27" s="187"/>
      <c r="C27" s="187"/>
      <c r="D27" s="122"/>
      <c r="E27" s="128"/>
      <c r="F27" s="187"/>
      <c r="G27" s="188"/>
      <c r="H27" s="189"/>
      <c r="I27" s="187"/>
      <c r="J27" s="188"/>
      <c r="K27" s="189"/>
      <c r="L27" s="187"/>
      <c r="M27" s="188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15"/>
      <c r="S27" s="157"/>
      <c r="T27" s="168">
        <f t="shared" si="0"/>
        <v>0</v>
      </c>
      <c r="U27" s="168">
        <f t="shared" si="0"/>
        <v>0</v>
      </c>
      <c r="V27" s="168">
        <f t="shared" si="12"/>
        <v>0</v>
      </c>
      <c r="W27" s="168">
        <f t="shared" si="13"/>
        <v>0</v>
      </c>
      <c r="X27" s="168">
        <f t="shared" si="1"/>
        <v>0</v>
      </c>
      <c r="Y27" s="168">
        <f t="shared" si="2"/>
        <v>0</v>
      </c>
      <c r="Z27" s="168">
        <f t="shared" si="2"/>
        <v>0</v>
      </c>
      <c r="AA27" s="168">
        <f t="shared" si="23"/>
        <v>0</v>
      </c>
      <c r="AB27" s="168">
        <f t="shared" si="14"/>
        <v>0</v>
      </c>
      <c r="AC27" s="168">
        <f t="shared" si="3"/>
        <v>0</v>
      </c>
      <c r="AD27" s="168">
        <f t="shared" si="4"/>
        <v>0</v>
      </c>
      <c r="AE27" s="168">
        <f t="shared" si="4"/>
        <v>0</v>
      </c>
      <c r="AF27" s="168">
        <f t="shared" si="15"/>
        <v>0</v>
      </c>
      <c r="AG27" s="168">
        <f t="shared" si="16"/>
        <v>0</v>
      </c>
      <c r="AH27" s="168">
        <f t="shared" si="5"/>
        <v>0</v>
      </c>
      <c r="AI27" s="168">
        <f t="shared" si="6"/>
        <v>0</v>
      </c>
      <c r="AJ27" s="168">
        <f t="shared" si="6"/>
        <v>0</v>
      </c>
      <c r="AK27" s="168">
        <f t="shared" si="17"/>
        <v>0</v>
      </c>
      <c r="AL27" s="168">
        <f t="shared" si="18"/>
        <v>0</v>
      </c>
      <c r="AM27" s="168">
        <f t="shared" si="7"/>
        <v>0</v>
      </c>
      <c r="AN27" s="168">
        <f t="shared" si="8"/>
        <v>0</v>
      </c>
      <c r="AO27" s="168">
        <f t="shared" si="9"/>
        <v>0</v>
      </c>
      <c r="AP27" s="168">
        <f t="shared" si="10"/>
        <v>0</v>
      </c>
      <c r="AQ27" s="168"/>
      <c r="AR27" s="168" t="str">
        <f t="shared" si="24"/>
        <v>Sonntag</v>
      </c>
      <c r="AS27" s="168">
        <f t="shared" si="25"/>
        <v>7</v>
      </c>
      <c r="AT27" s="168"/>
      <c r="AU27" s="168">
        <f t="shared" si="11"/>
        <v>0</v>
      </c>
      <c r="AV27" s="168">
        <f t="shared" si="19"/>
        <v>1</v>
      </c>
      <c r="AW27" s="157"/>
    </row>
    <row r="28" spans="1:51" ht="12" customHeight="1" x14ac:dyDescent="0.2">
      <c r="A28" s="186">
        <f t="shared" si="20"/>
        <v>45705</v>
      </c>
      <c r="B28" s="187"/>
      <c r="C28" s="187"/>
      <c r="D28" s="122"/>
      <c r="E28" s="128"/>
      <c r="F28" s="187"/>
      <c r="G28" s="188"/>
      <c r="H28" s="189"/>
      <c r="I28" s="187"/>
      <c r="J28" s="188"/>
      <c r="K28" s="189"/>
      <c r="L28" s="187"/>
      <c r="M28" s="188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15"/>
      <c r="S28" s="157"/>
      <c r="T28" s="168">
        <f t="shared" si="0"/>
        <v>0</v>
      </c>
      <c r="U28" s="168">
        <f t="shared" si="0"/>
        <v>0</v>
      </c>
      <c r="V28" s="168">
        <f t="shared" si="12"/>
        <v>0</v>
      </c>
      <c r="W28" s="168">
        <f t="shared" si="13"/>
        <v>0</v>
      </c>
      <c r="X28" s="168">
        <f t="shared" si="1"/>
        <v>0</v>
      </c>
      <c r="Y28" s="168">
        <f t="shared" si="2"/>
        <v>0</v>
      </c>
      <c r="Z28" s="168">
        <f t="shared" si="2"/>
        <v>0</v>
      </c>
      <c r="AA28" s="168">
        <f t="shared" si="23"/>
        <v>0</v>
      </c>
      <c r="AB28" s="168">
        <f t="shared" si="14"/>
        <v>0</v>
      </c>
      <c r="AC28" s="168">
        <f t="shared" si="3"/>
        <v>0</v>
      </c>
      <c r="AD28" s="168">
        <f t="shared" si="4"/>
        <v>0</v>
      </c>
      <c r="AE28" s="168">
        <f t="shared" si="4"/>
        <v>0</v>
      </c>
      <c r="AF28" s="168">
        <f t="shared" si="15"/>
        <v>0</v>
      </c>
      <c r="AG28" s="168">
        <f t="shared" si="16"/>
        <v>0</v>
      </c>
      <c r="AH28" s="168">
        <f t="shared" si="5"/>
        <v>0</v>
      </c>
      <c r="AI28" s="168">
        <f t="shared" si="6"/>
        <v>0</v>
      </c>
      <c r="AJ28" s="168">
        <f t="shared" si="6"/>
        <v>0</v>
      </c>
      <c r="AK28" s="168">
        <f t="shared" si="17"/>
        <v>0</v>
      </c>
      <c r="AL28" s="168">
        <f t="shared" si="18"/>
        <v>0</v>
      </c>
      <c r="AM28" s="168">
        <f t="shared" si="7"/>
        <v>0</v>
      </c>
      <c r="AN28" s="168">
        <f t="shared" si="8"/>
        <v>480</v>
      </c>
      <c r="AO28" s="168">
        <f t="shared" si="9"/>
        <v>0</v>
      </c>
      <c r="AP28" s="168">
        <f t="shared" si="10"/>
        <v>480</v>
      </c>
      <c r="AQ28" s="168"/>
      <c r="AR28" s="168" t="str">
        <f t="shared" si="24"/>
        <v>Montag</v>
      </c>
      <c r="AS28" s="168">
        <f t="shared" si="25"/>
        <v>1</v>
      </c>
      <c r="AT28" s="168"/>
      <c r="AU28" s="168">
        <f t="shared" si="11"/>
        <v>0</v>
      </c>
      <c r="AV28" s="168">
        <f t="shared" si="19"/>
        <v>0</v>
      </c>
      <c r="AW28" s="157"/>
    </row>
    <row r="29" spans="1:51" ht="12" customHeight="1" x14ac:dyDescent="0.2">
      <c r="A29" s="186">
        <f t="shared" si="20"/>
        <v>45706</v>
      </c>
      <c r="B29" s="187"/>
      <c r="C29" s="187"/>
      <c r="D29" s="188"/>
      <c r="E29" s="189"/>
      <c r="F29" s="187"/>
      <c r="G29" s="188"/>
      <c r="H29" s="189"/>
      <c r="I29" s="187"/>
      <c r="J29" s="188"/>
      <c r="K29" s="189"/>
      <c r="L29" s="187"/>
      <c r="M29" s="188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15"/>
      <c r="S29" s="157"/>
      <c r="T29" s="168">
        <f t="shared" si="0"/>
        <v>0</v>
      </c>
      <c r="U29" s="168">
        <f t="shared" si="0"/>
        <v>0</v>
      </c>
      <c r="V29" s="168">
        <f t="shared" si="12"/>
        <v>0</v>
      </c>
      <c r="W29" s="168">
        <f t="shared" si="13"/>
        <v>0</v>
      </c>
      <c r="X29" s="168">
        <f t="shared" si="1"/>
        <v>0</v>
      </c>
      <c r="Y29" s="168">
        <f t="shared" si="2"/>
        <v>0</v>
      </c>
      <c r="Z29" s="168">
        <f t="shared" si="2"/>
        <v>0</v>
      </c>
      <c r="AA29" s="168">
        <f t="shared" si="23"/>
        <v>0</v>
      </c>
      <c r="AB29" s="168">
        <f t="shared" si="14"/>
        <v>0</v>
      </c>
      <c r="AC29" s="168">
        <f t="shared" si="3"/>
        <v>0</v>
      </c>
      <c r="AD29" s="168">
        <f t="shared" si="4"/>
        <v>0</v>
      </c>
      <c r="AE29" s="168">
        <f t="shared" si="4"/>
        <v>0</v>
      </c>
      <c r="AF29" s="168">
        <f t="shared" si="15"/>
        <v>0</v>
      </c>
      <c r="AG29" s="168">
        <f t="shared" si="16"/>
        <v>0</v>
      </c>
      <c r="AH29" s="168">
        <f t="shared" si="5"/>
        <v>0</v>
      </c>
      <c r="AI29" s="168">
        <f t="shared" si="6"/>
        <v>0</v>
      </c>
      <c r="AJ29" s="168">
        <f t="shared" si="6"/>
        <v>0</v>
      </c>
      <c r="AK29" s="168">
        <f t="shared" si="17"/>
        <v>0</v>
      </c>
      <c r="AL29" s="168">
        <f t="shared" si="18"/>
        <v>0</v>
      </c>
      <c r="AM29" s="168">
        <f t="shared" si="7"/>
        <v>0</v>
      </c>
      <c r="AN29" s="168">
        <f t="shared" si="8"/>
        <v>480</v>
      </c>
      <c r="AO29" s="168">
        <f t="shared" si="9"/>
        <v>0</v>
      </c>
      <c r="AP29" s="168">
        <f t="shared" si="10"/>
        <v>480</v>
      </c>
      <c r="AQ29" s="168"/>
      <c r="AR29" s="168" t="str">
        <f t="shared" si="24"/>
        <v>Dienstag</v>
      </c>
      <c r="AS29" s="168">
        <f t="shared" si="25"/>
        <v>2</v>
      </c>
      <c r="AT29" s="168"/>
      <c r="AU29" s="168">
        <f t="shared" si="11"/>
        <v>0</v>
      </c>
      <c r="AV29" s="168">
        <f t="shared" si="19"/>
        <v>0</v>
      </c>
      <c r="AW29" s="157"/>
    </row>
    <row r="30" spans="1:51" ht="12" customHeight="1" x14ac:dyDescent="0.2">
      <c r="A30" s="186">
        <f t="shared" si="20"/>
        <v>45707</v>
      </c>
      <c r="B30" s="187"/>
      <c r="C30" s="187"/>
      <c r="D30" s="188"/>
      <c r="E30" s="189"/>
      <c r="F30" s="187"/>
      <c r="G30" s="188"/>
      <c r="H30" s="189"/>
      <c r="I30" s="187"/>
      <c r="J30" s="188"/>
      <c r="K30" s="189"/>
      <c r="L30" s="187"/>
      <c r="M30" s="188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15"/>
      <c r="S30" s="157"/>
      <c r="T30" s="168">
        <f t="shared" si="0"/>
        <v>0</v>
      </c>
      <c r="U30" s="168">
        <f t="shared" si="0"/>
        <v>0</v>
      </c>
      <c r="V30" s="168">
        <f t="shared" si="12"/>
        <v>0</v>
      </c>
      <c r="W30" s="168">
        <f t="shared" si="13"/>
        <v>0</v>
      </c>
      <c r="X30" s="168">
        <f t="shared" si="1"/>
        <v>0</v>
      </c>
      <c r="Y30" s="168">
        <f t="shared" si="2"/>
        <v>0</v>
      </c>
      <c r="Z30" s="168">
        <f t="shared" si="2"/>
        <v>0</v>
      </c>
      <c r="AA30" s="168">
        <f t="shared" si="23"/>
        <v>0</v>
      </c>
      <c r="AB30" s="168">
        <f t="shared" si="14"/>
        <v>0</v>
      </c>
      <c r="AC30" s="168">
        <f t="shared" si="3"/>
        <v>0</v>
      </c>
      <c r="AD30" s="168">
        <f t="shared" si="4"/>
        <v>0</v>
      </c>
      <c r="AE30" s="168">
        <f t="shared" si="4"/>
        <v>0</v>
      </c>
      <c r="AF30" s="168">
        <f t="shared" si="15"/>
        <v>0</v>
      </c>
      <c r="AG30" s="168">
        <f t="shared" si="16"/>
        <v>0</v>
      </c>
      <c r="AH30" s="168">
        <f t="shared" si="5"/>
        <v>0</v>
      </c>
      <c r="AI30" s="168">
        <f t="shared" si="6"/>
        <v>0</v>
      </c>
      <c r="AJ30" s="168">
        <f t="shared" si="6"/>
        <v>0</v>
      </c>
      <c r="AK30" s="168">
        <f t="shared" si="17"/>
        <v>0</v>
      </c>
      <c r="AL30" s="168">
        <f t="shared" si="18"/>
        <v>0</v>
      </c>
      <c r="AM30" s="168">
        <f t="shared" si="7"/>
        <v>0</v>
      </c>
      <c r="AN30" s="168">
        <f t="shared" si="8"/>
        <v>480</v>
      </c>
      <c r="AO30" s="168">
        <f t="shared" si="9"/>
        <v>0</v>
      </c>
      <c r="AP30" s="168">
        <f t="shared" si="10"/>
        <v>480</v>
      </c>
      <c r="AQ30" s="168"/>
      <c r="AR30" s="168" t="str">
        <f t="shared" si="24"/>
        <v>Mittwoch</v>
      </c>
      <c r="AS30" s="168">
        <f t="shared" si="25"/>
        <v>3</v>
      </c>
      <c r="AT30" s="168"/>
      <c r="AU30" s="168">
        <f t="shared" si="11"/>
        <v>0</v>
      </c>
      <c r="AV30" s="168">
        <f t="shared" si="19"/>
        <v>0</v>
      </c>
      <c r="AW30" s="157"/>
    </row>
    <row r="31" spans="1:51" ht="12" customHeight="1" x14ac:dyDescent="0.2">
      <c r="A31" s="186">
        <f t="shared" si="20"/>
        <v>45708</v>
      </c>
      <c r="B31" s="187"/>
      <c r="C31" s="187"/>
      <c r="D31" s="188"/>
      <c r="E31" s="127"/>
      <c r="F31" s="187"/>
      <c r="G31" s="188"/>
      <c r="H31" s="189"/>
      <c r="I31" s="187"/>
      <c r="J31" s="188"/>
      <c r="K31" s="189"/>
      <c r="L31" s="187"/>
      <c r="M31" s="188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15"/>
      <c r="S31" s="157"/>
      <c r="T31" s="168">
        <f t="shared" si="0"/>
        <v>0</v>
      </c>
      <c r="U31" s="168">
        <f t="shared" si="0"/>
        <v>0</v>
      </c>
      <c r="V31" s="168">
        <f t="shared" si="12"/>
        <v>0</v>
      </c>
      <c r="W31" s="168">
        <f t="shared" si="13"/>
        <v>0</v>
      </c>
      <c r="X31" s="168">
        <f t="shared" si="1"/>
        <v>0</v>
      </c>
      <c r="Y31" s="168">
        <f t="shared" si="2"/>
        <v>0</v>
      </c>
      <c r="Z31" s="168">
        <f t="shared" si="2"/>
        <v>0</v>
      </c>
      <c r="AA31" s="168">
        <f t="shared" si="23"/>
        <v>0</v>
      </c>
      <c r="AB31" s="168">
        <f t="shared" si="14"/>
        <v>0</v>
      </c>
      <c r="AC31" s="168">
        <f t="shared" si="3"/>
        <v>0</v>
      </c>
      <c r="AD31" s="168">
        <f t="shared" si="4"/>
        <v>0</v>
      </c>
      <c r="AE31" s="168">
        <f t="shared" si="4"/>
        <v>0</v>
      </c>
      <c r="AF31" s="168">
        <f t="shared" si="15"/>
        <v>0</v>
      </c>
      <c r="AG31" s="168">
        <f t="shared" si="16"/>
        <v>0</v>
      </c>
      <c r="AH31" s="168">
        <f t="shared" si="5"/>
        <v>0</v>
      </c>
      <c r="AI31" s="168">
        <f t="shared" si="6"/>
        <v>0</v>
      </c>
      <c r="AJ31" s="168">
        <f t="shared" si="6"/>
        <v>0</v>
      </c>
      <c r="AK31" s="168">
        <f t="shared" si="17"/>
        <v>0</v>
      </c>
      <c r="AL31" s="168">
        <f t="shared" si="18"/>
        <v>0</v>
      </c>
      <c r="AM31" s="168">
        <f t="shared" si="7"/>
        <v>0</v>
      </c>
      <c r="AN31" s="168">
        <f t="shared" si="8"/>
        <v>480</v>
      </c>
      <c r="AO31" s="168">
        <f t="shared" si="9"/>
        <v>0</v>
      </c>
      <c r="AP31" s="168">
        <f t="shared" si="10"/>
        <v>480</v>
      </c>
      <c r="AQ31" s="168"/>
      <c r="AR31" s="168" t="str">
        <f t="shared" si="24"/>
        <v>Donnerstag</v>
      </c>
      <c r="AS31" s="168">
        <f t="shared" si="25"/>
        <v>4</v>
      </c>
      <c r="AT31" s="168"/>
      <c r="AU31" s="168">
        <f t="shared" si="11"/>
        <v>0</v>
      </c>
      <c r="AV31" s="168">
        <f t="shared" si="19"/>
        <v>0</v>
      </c>
      <c r="AW31" s="157"/>
    </row>
    <row r="32" spans="1:51" ht="12" customHeight="1" x14ac:dyDescent="0.2">
      <c r="A32" s="186">
        <f t="shared" si="20"/>
        <v>45709</v>
      </c>
      <c r="B32" s="187"/>
      <c r="C32" s="187"/>
      <c r="D32" s="188"/>
      <c r="E32" s="128"/>
      <c r="F32" s="187"/>
      <c r="G32" s="188"/>
      <c r="H32" s="189"/>
      <c r="I32" s="187"/>
      <c r="J32" s="188"/>
      <c r="K32" s="189"/>
      <c r="L32" s="187"/>
      <c r="M32" s="188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15"/>
      <c r="S32" s="157"/>
      <c r="T32" s="168">
        <f t="shared" si="0"/>
        <v>0</v>
      </c>
      <c r="U32" s="168">
        <f t="shared" si="0"/>
        <v>0</v>
      </c>
      <c r="V32" s="168">
        <f t="shared" si="12"/>
        <v>0</v>
      </c>
      <c r="W32" s="168">
        <f t="shared" si="13"/>
        <v>0</v>
      </c>
      <c r="X32" s="168">
        <f t="shared" si="1"/>
        <v>0</v>
      </c>
      <c r="Y32" s="168">
        <f t="shared" si="2"/>
        <v>0</v>
      </c>
      <c r="Z32" s="168">
        <f t="shared" si="2"/>
        <v>0</v>
      </c>
      <c r="AA32" s="168">
        <f t="shared" si="23"/>
        <v>0</v>
      </c>
      <c r="AB32" s="168">
        <f t="shared" si="14"/>
        <v>0</v>
      </c>
      <c r="AC32" s="168">
        <f t="shared" si="3"/>
        <v>0</v>
      </c>
      <c r="AD32" s="168">
        <f t="shared" si="4"/>
        <v>0</v>
      </c>
      <c r="AE32" s="168">
        <f t="shared" si="4"/>
        <v>0</v>
      </c>
      <c r="AF32" s="168">
        <f t="shared" si="15"/>
        <v>0</v>
      </c>
      <c r="AG32" s="168">
        <f t="shared" si="16"/>
        <v>0</v>
      </c>
      <c r="AH32" s="168">
        <f t="shared" si="5"/>
        <v>0</v>
      </c>
      <c r="AI32" s="168">
        <f t="shared" si="6"/>
        <v>0</v>
      </c>
      <c r="AJ32" s="168">
        <f t="shared" si="6"/>
        <v>0</v>
      </c>
      <c r="AK32" s="168">
        <f t="shared" si="17"/>
        <v>0</v>
      </c>
      <c r="AL32" s="168">
        <f t="shared" si="18"/>
        <v>0</v>
      </c>
      <c r="AM32" s="168">
        <f t="shared" si="7"/>
        <v>0</v>
      </c>
      <c r="AN32" s="168">
        <f t="shared" si="8"/>
        <v>480</v>
      </c>
      <c r="AO32" s="168">
        <f t="shared" si="9"/>
        <v>0</v>
      </c>
      <c r="AP32" s="168">
        <f t="shared" si="10"/>
        <v>480</v>
      </c>
      <c r="AQ32" s="168"/>
      <c r="AR32" s="168" t="str">
        <f t="shared" si="24"/>
        <v>Freitag</v>
      </c>
      <c r="AS32" s="168">
        <f t="shared" si="25"/>
        <v>5</v>
      </c>
      <c r="AT32" s="168"/>
      <c r="AU32" s="168">
        <f t="shared" si="11"/>
        <v>0</v>
      </c>
      <c r="AV32" s="168">
        <f t="shared" si="19"/>
        <v>0</v>
      </c>
      <c r="AW32" s="157"/>
    </row>
    <row r="33" spans="1:49" ht="12" customHeight="1" x14ac:dyDescent="0.2">
      <c r="A33" s="186">
        <f t="shared" si="20"/>
        <v>45710</v>
      </c>
      <c r="B33" s="187"/>
      <c r="C33" s="187"/>
      <c r="D33" s="188"/>
      <c r="E33" s="128"/>
      <c r="F33" s="187"/>
      <c r="G33" s="188"/>
      <c r="H33" s="189"/>
      <c r="I33" s="187"/>
      <c r="J33" s="188"/>
      <c r="K33" s="189"/>
      <c r="L33" s="187"/>
      <c r="M33" s="188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15"/>
      <c r="S33" s="157"/>
      <c r="T33" s="168">
        <f t="shared" si="0"/>
        <v>0</v>
      </c>
      <c r="U33" s="168">
        <f t="shared" si="0"/>
        <v>0</v>
      </c>
      <c r="V33" s="168">
        <f t="shared" si="12"/>
        <v>0</v>
      </c>
      <c r="W33" s="168">
        <f t="shared" si="13"/>
        <v>0</v>
      </c>
      <c r="X33" s="168">
        <f t="shared" si="1"/>
        <v>0</v>
      </c>
      <c r="Y33" s="168">
        <f t="shared" si="2"/>
        <v>0</v>
      </c>
      <c r="Z33" s="168">
        <f t="shared" si="2"/>
        <v>0</v>
      </c>
      <c r="AA33" s="168">
        <f t="shared" si="23"/>
        <v>0</v>
      </c>
      <c r="AB33" s="168">
        <f t="shared" si="14"/>
        <v>0</v>
      </c>
      <c r="AC33" s="168">
        <f t="shared" si="3"/>
        <v>0</v>
      </c>
      <c r="AD33" s="168">
        <f t="shared" si="4"/>
        <v>0</v>
      </c>
      <c r="AE33" s="168">
        <f t="shared" si="4"/>
        <v>0</v>
      </c>
      <c r="AF33" s="168">
        <f t="shared" si="15"/>
        <v>0</v>
      </c>
      <c r="AG33" s="168">
        <f t="shared" si="16"/>
        <v>0</v>
      </c>
      <c r="AH33" s="168">
        <f t="shared" si="5"/>
        <v>0</v>
      </c>
      <c r="AI33" s="168">
        <f t="shared" si="6"/>
        <v>0</v>
      </c>
      <c r="AJ33" s="168">
        <f t="shared" si="6"/>
        <v>0</v>
      </c>
      <c r="AK33" s="168">
        <f t="shared" si="17"/>
        <v>0</v>
      </c>
      <c r="AL33" s="168">
        <f t="shared" si="18"/>
        <v>0</v>
      </c>
      <c r="AM33" s="168">
        <f t="shared" si="7"/>
        <v>0</v>
      </c>
      <c r="AN33" s="168">
        <f t="shared" si="8"/>
        <v>0</v>
      </c>
      <c r="AO33" s="168">
        <f t="shared" si="9"/>
        <v>0</v>
      </c>
      <c r="AP33" s="168">
        <f t="shared" si="10"/>
        <v>0</v>
      </c>
      <c r="AQ33" s="168"/>
      <c r="AR33" s="168" t="str">
        <f t="shared" si="24"/>
        <v>Samstag</v>
      </c>
      <c r="AS33" s="168">
        <f t="shared" si="25"/>
        <v>6</v>
      </c>
      <c r="AT33" s="168"/>
      <c r="AU33" s="168">
        <f t="shared" si="11"/>
        <v>0</v>
      </c>
      <c r="AV33" s="168">
        <f t="shared" si="19"/>
        <v>1</v>
      </c>
      <c r="AW33" s="157"/>
    </row>
    <row r="34" spans="1:49" ht="12" customHeight="1" x14ac:dyDescent="0.2">
      <c r="A34" s="186">
        <f t="shared" si="20"/>
        <v>45711</v>
      </c>
      <c r="B34" s="187"/>
      <c r="C34" s="187"/>
      <c r="D34" s="188"/>
      <c r="E34" s="128"/>
      <c r="F34" s="187"/>
      <c r="G34" s="188"/>
      <c r="H34" s="189"/>
      <c r="I34" s="187"/>
      <c r="J34" s="188"/>
      <c r="K34" s="189"/>
      <c r="L34" s="187"/>
      <c r="M34" s="188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15"/>
      <c r="S34" s="157"/>
      <c r="T34" s="168">
        <f t="shared" si="0"/>
        <v>0</v>
      </c>
      <c r="U34" s="168">
        <f t="shared" si="0"/>
        <v>0</v>
      </c>
      <c r="V34" s="168">
        <f t="shared" si="12"/>
        <v>0</v>
      </c>
      <c r="W34" s="168">
        <f t="shared" si="13"/>
        <v>0</v>
      </c>
      <c r="X34" s="168">
        <f t="shared" si="1"/>
        <v>0</v>
      </c>
      <c r="Y34" s="168">
        <f t="shared" si="2"/>
        <v>0</v>
      </c>
      <c r="Z34" s="168">
        <f t="shared" si="2"/>
        <v>0</v>
      </c>
      <c r="AA34" s="168">
        <f t="shared" si="23"/>
        <v>0</v>
      </c>
      <c r="AB34" s="168">
        <f t="shared" si="14"/>
        <v>0</v>
      </c>
      <c r="AC34" s="168">
        <f t="shared" si="3"/>
        <v>0</v>
      </c>
      <c r="AD34" s="168">
        <f t="shared" si="4"/>
        <v>0</v>
      </c>
      <c r="AE34" s="168">
        <f t="shared" si="4"/>
        <v>0</v>
      </c>
      <c r="AF34" s="168">
        <f t="shared" si="15"/>
        <v>0</v>
      </c>
      <c r="AG34" s="168">
        <f t="shared" si="16"/>
        <v>0</v>
      </c>
      <c r="AH34" s="168">
        <f t="shared" si="5"/>
        <v>0</v>
      </c>
      <c r="AI34" s="168">
        <f t="shared" si="6"/>
        <v>0</v>
      </c>
      <c r="AJ34" s="168">
        <f t="shared" si="6"/>
        <v>0</v>
      </c>
      <c r="AK34" s="168">
        <f t="shared" si="17"/>
        <v>0</v>
      </c>
      <c r="AL34" s="168">
        <f t="shared" si="18"/>
        <v>0</v>
      </c>
      <c r="AM34" s="168">
        <f t="shared" si="7"/>
        <v>0</v>
      </c>
      <c r="AN34" s="168">
        <f t="shared" si="8"/>
        <v>0</v>
      </c>
      <c r="AO34" s="168">
        <f t="shared" si="9"/>
        <v>0</v>
      </c>
      <c r="AP34" s="168">
        <f t="shared" si="10"/>
        <v>0</v>
      </c>
      <c r="AQ34" s="168"/>
      <c r="AR34" s="168" t="str">
        <f t="shared" si="24"/>
        <v>Sonntag</v>
      </c>
      <c r="AS34" s="168">
        <f t="shared" si="25"/>
        <v>7</v>
      </c>
      <c r="AT34" s="168"/>
      <c r="AU34" s="168">
        <f t="shared" si="11"/>
        <v>0</v>
      </c>
      <c r="AV34" s="168">
        <f t="shared" si="19"/>
        <v>1</v>
      </c>
      <c r="AW34" s="157"/>
    </row>
    <row r="35" spans="1:49" ht="12" customHeight="1" x14ac:dyDescent="0.2">
      <c r="A35" s="186">
        <f t="shared" si="20"/>
        <v>45712</v>
      </c>
      <c r="B35" s="187"/>
      <c r="C35" s="187"/>
      <c r="D35" s="188"/>
      <c r="E35" s="128"/>
      <c r="F35" s="187"/>
      <c r="G35" s="188"/>
      <c r="H35" s="189"/>
      <c r="I35" s="187"/>
      <c r="J35" s="188"/>
      <c r="K35" s="189"/>
      <c r="L35" s="187"/>
      <c r="M35" s="188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15"/>
      <c r="S35" s="157"/>
      <c r="T35" s="168">
        <f t="shared" si="0"/>
        <v>0</v>
      </c>
      <c r="U35" s="168">
        <f t="shared" si="0"/>
        <v>0</v>
      </c>
      <c r="V35" s="168">
        <f t="shared" si="12"/>
        <v>0</v>
      </c>
      <c r="W35" s="168">
        <f t="shared" si="13"/>
        <v>0</v>
      </c>
      <c r="X35" s="168">
        <f t="shared" si="1"/>
        <v>0</v>
      </c>
      <c r="Y35" s="168">
        <f t="shared" si="2"/>
        <v>0</v>
      </c>
      <c r="Z35" s="168">
        <f t="shared" si="2"/>
        <v>0</v>
      </c>
      <c r="AA35" s="168">
        <f t="shared" si="23"/>
        <v>0</v>
      </c>
      <c r="AB35" s="168">
        <f t="shared" si="14"/>
        <v>0</v>
      </c>
      <c r="AC35" s="168">
        <f t="shared" si="3"/>
        <v>0</v>
      </c>
      <c r="AD35" s="168">
        <f t="shared" si="4"/>
        <v>0</v>
      </c>
      <c r="AE35" s="168">
        <f t="shared" si="4"/>
        <v>0</v>
      </c>
      <c r="AF35" s="168">
        <f t="shared" si="15"/>
        <v>0</v>
      </c>
      <c r="AG35" s="168">
        <f t="shared" si="16"/>
        <v>0</v>
      </c>
      <c r="AH35" s="168">
        <f t="shared" si="5"/>
        <v>0</v>
      </c>
      <c r="AI35" s="168">
        <f t="shared" si="6"/>
        <v>0</v>
      </c>
      <c r="AJ35" s="168">
        <f t="shared" si="6"/>
        <v>0</v>
      </c>
      <c r="AK35" s="168">
        <f t="shared" si="17"/>
        <v>0</v>
      </c>
      <c r="AL35" s="168">
        <f t="shared" si="18"/>
        <v>0</v>
      </c>
      <c r="AM35" s="168">
        <f t="shared" si="7"/>
        <v>0</v>
      </c>
      <c r="AN35" s="168">
        <f t="shared" si="8"/>
        <v>480</v>
      </c>
      <c r="AO35" s="168">
        <f t="shared" si="9"/>
        <v>0</v>
      </c>
      <c r="AP35" s="168">
        <f t="shared" si="10"/>
        <v>480</v>
      </c>
      <c r="AQ35" s="168"/>
      <c r="AR35" s="168" t="str">
        <f t="shared" si="24"/>
        <v>Montag</v>
      </c>
      <c r="AS35" s="168">
        <f t="shared" si="25"/>
        <v>1</v>
      </c>
      <c r="AT35" s="168"/>
      <c r="AU35" s="168">
        <f t="shared" si="11"/>
        <v>0</v>
      </c>
      <c r="AV35" s="168">
        <f t="shared" si="19"/>
        <v>0</v>
      </c>
      <c r="AW35" s="157"/>
    </row>
    <row r="36" spans="1:49" ht="12" customHeight="1" x14ac:dyDescent="0.2">
      <c r="A36" s="186">
        <f t="shared" si="20"/>
        <v>45713</v>
      </c>
      <c r="B36" s="187"/>
      <c r="C36" s="187"/>
      <c r="D36" s="188"/>
      <c r="E36" s="189"/>
      <c r="F36" s="187"/>
      <c r="G36" s="188"/>
      <c r="H36" s="189"/>
      <c r="I36" s="187"/>
      <c r="J36" s="188"/>
      <c r="K36" s="189"/>
      <c r="L36" s="187"/>
      <c r="M36" s="188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15"/>
      <c r="S36" s="157"/>
      <c r="T36" s="168">
        <f t="shared" si="0"/>
        <v>0</v>
      </c>
      <c r="U36" s="168">
        <f t="shared" si="0"/>
        <v>0</v>
      </c>
      <c r="V36" s="168">
        <f t="shared" si="12"/>
        <v>0</v>
      </c>
      <c r="W36" s="168">
        <f t="shared" si="13"/>
        <v>0</v>
      </c>
      <c r="X36" s="168">
        <f t="shared" si="1"/>
        <v>0</v>
      </c>
      <c r="Y36" s="168">
        <f t="shared" si="2"/>
        <v>0</v>
      </c>
      <c r="Z36" s="168">
        <f t="shared" si="2"/>
        <v>0</v>
      </c>
      <c r="AA36" s="168">
        <f t="shared" si="23"/>
        <v>0</v>
      </c>
      <c r="AB36" s="168">
        <f t="shared" si="14"/>
        <v>0</v>
      </c>
      <c r="AC36" s="168">
        <f t="shared" si="3"/>
        <v>0</v>
      </c>
      <c r="AD36" s="168">
        <f t="shared" si="4"/>
        <v>0</v>
      </c>
      <c r="AE36" s="168">
        <f t="shared" si="4"/>
        <v>0</v>
      </c>
      <c r="AF36" s="168">
        <f t="shared" si="15"/>
        <v>0</v>
      </c>
      <c r="AG36" s="168">
        <f t="shared" si="16"/>
        <v>0</v>
      </c>
      <c r="AH36" s="168">
        <f t="shared" si="5"/>
        <v>0</v>
      </c>
      <c r="AI36" s="168">
        <f t="shared" si="6"/>
        <v>0</v>
      </c>
      <c r="AJ36" s="168">
        <f t="shared" si="6"/>
        <v>0</v>
      </c>
      <c r="AK36" s="168">
        <f t="shared" si="17"/>
        <v>0</v>
      </c>
      <c r="AL36" s="168">
        <f t="shared" si="18"/>
        <v>0</v>
      </c>
      <c r="AM36" s="168">
        <f t="shared" si="7"/>
        <v>0</v>
      </c>
      <c r="AN36" s="168">
        <f t="shared" si="8"/>
        <v>480</v>
      </c>
      <c r="AO36" s="168">
        <f t="shared" si="9"/>
        <v>0</v>
      </c>
      <c r="AP36" s="168">
        <f t="shared" si="10"/>
        <v>480</v>
      </c>
      <c r="AQ36" s="168"/>
      <c r="AR36" s="168" t="str">
        <f t="shared" si="24"/>
        <v>Dienstag</v>
      </c>
      <c r="AS36" s="168">
        <f t="shared" si="25"/>
        <v>2</v>
      </c>
      <c r="AT36" s="168"/>
      <c r="AU36" s="168">
        <f t="shared" si="11"/>
        <v>0</v>
      </c>
      <c r="AV36" s="168">
        <f t="shared" si="19"/>
        <v>0</v>
      </c>
      <c r="AW36" s="157"/>
    </row>
    <row r="37" spans="1:49" ht="12" customHeight="1" x14ac:dyDescent="0.2">
      <c r="A37" s="186">
        <f t="shared" si="20"/>
        <v>45714</v>
      </c>
      <c r="B37" s="187"/>
      <c r="C37" s="187"/>
      <c r="D37" s="188"/>
      <c r="E37" s="189"/>
      <c r="F37" s="187"/>
      <c r="G37" s="188"/>
      <c r="H37" s="189"/>
      <c r="I37" s="187"/>
      <c r="J37" s="188"/>
      <c r="K37" s="189"/>
      <c r="L37" s="187"/>
      <c r="M37" s="188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15"/>
      <c r="S37" s="157"/>
      <c r="T37" s="168">
        <f t="shared" si="0"/>
        <v>0</v>
      </c>
      <c r="U37" s="168">
        <f t="shared" si="0"/>
        <v>0</v>
      </c>
      <c r="V37" s="168">
        <f t="shared" si="12"/>
        <v>0</v>
      </c>
      <c r="W37" s="168">
        <f t="shared" si="13"/>
        <v>0</v>
      </c>
      <c r="X37" s="168">
        <f t="shared" si="1"/>
        <v>0</v>
      </c>
      <c r="Y37" s="168">
        <f t="shared" si="2"/>
        <v>0</v>
      </c>
      <c r="Z37" s="168">
        <f t="shared" si="2"/>
        <v>0</v>
      </c>
      <c r="AA37" s="168">
        <f t="shared" si="23"/>
        <v>0</v>
      </c>
      <c r="AB37" s="168">
        <f t="shared" si="14"/>
        <v>0</v>
      </c>
      <c r="AC37" s="168">
        <f t="shared" si="3"/>
        <v>0</v>
      </c>
      <c r="AD37" s="168">
        <f t="shared" si="4"/>
        <v>0</v>
      </c>
      <c r="AE37" s="168">
        <f t="shared" si="4"/>
        <v>0</v>
      </c>
      <c r="AF37" s="168">
        <f t="shared" si="15"/>
        <v>0</v>
      </c>
      <c r="AG37" s="168">
        <f t="shared" si="16"/>
        <v>0</v>
      </c>
      <c r="AH37" s="168">
        <f t="shared" si="5"/>
        <v>0</v>
      </c>
      <c r="AI37" s="168">
        <f t="shared" si="6"/>
        <v>0</v>
      </c>
      <c r="AJ37" s="168">
        <f t="shared" si="6"/>
        <v>0</v>
      </c>
      <c r="AK37" s="168">
        <f t="shared" si="17"/>
        <v>0</v>
      </c>
      <c r="AL37" s="168">
        <f t="shared" si="18"/>
        <v>0</v>
      </c>
      <c r="AM37" s="168">
        <f t="shared" si="7"/>
        <v>0</v>
      </c>
      <c r="AN37" s="168">
        <f t="shared" si="8"/>
        <v>480</v>
      </c>
      <c r="AO37" s="168">
        <f t="shared" si="9"/>
        <v>0</v>
      </c>
      <c r="AP37" s="168">
        <f t="shared" si="10"/>
        <v>480</v>
      </c>
      <c r="AQ37" s="168"/>
      <c r="AR37" s="168" t="str">
        <f t="shared" si="24"/>
        <v>Mittwoch</v>
      </c>
      <c r="AS37" s="168">
        <f t="shared" si="25"/>
        <v>3</v>
      </c>
      <c r="AT37" s="168"/>
      <c r="AU37" s="168">
        <f t="shared" si="11"/>
        <v>0</v>
      </c>
      <c r="AV37" s="168">
        <f t="shared" si="19"/>
        <v>0</v>
      </c>
      <c r="AW37" s="157"/>
    </row>
    <row r="38" spans="1:49" ht="12" customHeight="1" x14ac:dyDescent="0.2">
      <c r="A38" s="186">
        <f t="shared" si="20"/>
        <v>45715</v>
      </c>
      <c r="B38" s="187"/>
      <c r="C38" s="187"/>
      <c r="D38" s="188"/>
      <c r="E38" s="127"/>
      <c r="F38" s="187"/>
      <c r="G38" s="188"/>
      <c r="H38" s="189"/>
      <c r="I38" s="187"/>
      <c r="J38" s="188"/>
      <c r="K38" s="189"/>
      <c r="L38" s="187"/>
      <c r="M38" s="188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15"/>
      <c r="S38" s="157"/>
      <c r="T38" s="168">
        <f t="shared" si="0"/>
        <v>0</v>
      </c>
      <c r="U38" s="168">
        <f t="shared" si="0"/>
        <v>0</v>
      </c>
      <c r="V38" s="168">
        <f t="shared" si="12"/>
        <v>0</v>
      </c>
      <c r="W38" s="168">
        <f t="shared" si="13"/>
        <v>0</v>
      </c>
      <c r="X38" s="168">
        <f t="shared" si="1"/>
        <v>0</v>
      </c>
      <c r="Y38" s="168">
        <f t="shared" si="2"/>
        <v>0</v>
      </c>
      <c r="Z38" s="168">
        <f t="shared" si="2"/>
        <v>0</v>
      </c>
      <c r="AA38" s="168">
        <f t="shared" si="23"/>
        <v>0</v>
      </c>
      <c r="AB38" s="168">
        <f t="shared" si="14"/>
        <v>0</v>
      </c>
      <c r="AC38" s="168">
        <f t="shared" si="3"/>
        <v>0</v>
      </c>
      <c r="AD38" s="168">
        <f t="shared" si="4"/>
        <v>0</v>
      </c>
      <c r="AE38" s="168">
        <f t="shared" si="4"/>
        <v>0</v>
      </c>
      <c r="AF38" s="168">
        <f t="shared" si="15"/>
        <v>0</v>
      </c>
      <c r="AG38" s="168">
        <f t="shared" si="16"/>
        <v>0</v>
      </c>
      <c r="AH38" s="168">
        <f t="shared" si="5"/>
        <v>0</v>
      </c>
      <c r="AI38" s="168">
        <f t="shared" si="6"/>
        <v>0</v>
      </c>
      <c r="AJ38" s="168">
        <f t="shared" si="6"/>
        <v>0</v>
      </c>
      <c r="AK38" s="168">
        <f t="shared" si="17"/>
        <v>0</v>
      </c>
      <c r="AL38" s="168">
        <f t="shared" si="18"/>
        <v>0</v>
      </c>
      <c r="AM38" s="168">
        <f t="shared" si="7"/>
        <v>0</v>
      </c>
      <c r="AN38" s="168">
        <f t="shared" si="8"/>
        <v>480</v>
      </c>
      <c r="AO38" s="168">
        <f t="shared" si="9"/>
        <v>0</v>
      </c>
      <c r="AP38" s="168">
        <f t="shared" si="10"/>
        <v>480</v>
      </c>
      <c r="AQ38" s="168"/>
      <c r="AR38" s="168" t="str">
        <f t="shared" si="24"/>
        <v>Donnerstag</v>
      </c>
      <c r="AS38" s="168">
        <f t="shared" si="25"/>
        <v>4</v>
      </c>
      <c r="AT38" s="168"/>
      <c r="AU38" s="168">
        <f t="shared" si="11"/>
        <v>0</v>
      </c>
      <c r="AV38" s="168">
        <f t="shared" si="19"/>
        <v>0</v>
      </c>
      <c r="AW38" s="157"/>
    </row>
    <row r="39" spans="1:49" ht="12" customHeight="1" x14ac:dyDescent="0.2">
      <c r="A39" s="186">
        <f t="shared" si="20"/>
        <v>45716</v>
      </c>
      <c r="B39" s="187"/>
      <c r="C39" s="187"/>
      <c r="D39" s="188"/>
      <c r="E39" s="127"/>
      <c r="F39" s="187"/>
      <c r="G39" s="188"/>
      <c r="H39" s="189"/>
      <c r="I39" s="187"/>
      <c r="J39" s="188"/>
      <c r="K39" s="189"/>
      <c r="L39" s="187"/>
      <c r="M39" s="188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15"/>
      <c r="S39" s="157"/>
      <c r="T39" s="168">
        <f t="shared" si="0"/>
        <v>0</v>
      </c>
      <c r="U39" s="168">
        <f t="shared" si="0"/>
        <v>0</v>
      </c>
      <c r="V39" s="168">
        <f>U39-T39</f>
        <v>0</v>
      </c>
      <c r="W39" s="168">
        <f t="shared" si="13"/>
        <v>0</v>
      </c>
      <c r="X39" s="168">
        <f t="shared" si="1"/>
        <v>0</v>
      </c>
      <c r="Y39" s="168">
        <f t="shared" si="2"/>
        <v>0</v>
      </c>
      <c r="Z39" s="168">
        <f t="shared" si="2"/>
        <v>0</v>
      </c>
      <c r="AA39" s="168">
        <f t="shared" si="23"/>
        <v>0</v>
      </c>
      <c r="AB39" s="168">
        <f t="shared" si="14"/>
        <v>0</v>
      </c>
      <c r="AC39" s="168">
        <f t="shared" si="3"/>
        <v>0</v>
      </c>
      <c r="AD39" s="168">
        <f t="shared" si="4"/>
        <v>0</v>
      </c>
      <c r="AE39" s="168">
        <f t="shared" si="4"/>
        <v>0</v>
      </c>
      <c r="AF39" s="168">
        <f>AE39-AD39</f>
        <v>0</v>
      </c>
      <c r="AG39" s="168">
        <f t="shared" si="16"/>
        <v>0</v>
      </c>
      <c r="AH39" s="168">
        <f t="shared" si="5"/>
        <v>0</v>
      </c>
      <c r="AI39" s="168">
        <f t="shared" si="6"/>
        <v>0</v>
      </c>
      <c r="AJ39" s="168">
        <f t="shared" si="6"/>
        <v>0</v>
      </c>
      <c r="AK39" s="168">
        <f>AJ39-AI39</f>
        <v>0</v>
      </c>
      <c r="AL39" s="168">
        <f t="shared" si="18"/>
        <v>0</v>
      </c>
      <c r="AM39" s="168">
        <f t="shared" si="7"/>
        <v>0</v>
      </c>
      <c r="AN39" s="168">
        <f t="shared" si="8"/>
        <v>480</v>
      </c>
      <c r="AO39" s="168">
        <f t="shared" si="9"/>
        <v>0</v>
      </c>
      <c r="AP39" s="168">
        <f t="shared" si="10"/>
        <v>480</v>
      </c>
      <c r="AQ39" s="168"/>
      <c r="AR39" s="168" t="str">
        <f>TEXT(A39,"TTTT")</f>
        <v>Freitag</v>
      </c>
      <c r="AS39" s="168">
        <f>WEEKDAY(A39,2)</f>
        <v>5</v>
      </c>
      <c r="AT39" s="168"/>
      <c r="AU39" s="168">
        <f t="shared" si="11"/>
        <v>0</v>
      </c>
      <c r="AV39" s="168">
        <f t="shared" si="19"/>
        <v>0</v>
      </c>
      <c r="AW39" s="157"/>
    </row>
    <row r="40" spans="1:49" ht="12" customHeight="1" x14ac:dyDescent="0.2">
      <c r="A40" s="228" t="str">
        <f>IF(Schaltjahr=1,A39 + 1,"")</f>
        <v/>
      </c>
      <c r="B40" s="229"/>
      <c r="C40" s="229"/>
      <c r="D40" s="230"/>
      <c r="E40" s="143"/>
      <c r="F40" s="229"/>
      <c r="G40" s="230"/>
      <c r="H40" s="229"/>
      <c r="I40" s="229"/>
      <c r="J40" s="230"/>
      <c r="K40" s="229"/>
      <c r="L40" s="229"/>
      <c r="M40" s="230"/>
      <c r="N40" s="154" t="str">
        <f>IF(Schaltjahr=1,IF((V40+AA40+AF40+AK40)&gt;0,IF((V40+AA40+AF40+AK40)&gt;Konfiguration!E$35,"unzulässig",(V40+AA40+AF40+AK40)-AP40),IF(AND((V40+AA40+AF40+AK40)=0,B40&gt;0),-AN40,0)),"")</f>
        <v/>
      </c>
      <c r="O40" s="154" t="str">
        <f>IF(Schaltjahr=1,O39+N40,"")</f>
        <v/>
      </c>
      <c r="P40" s="209" t="str">
        <f>IF(Schaltjahr=1,IF((W40+AB40+AG40+AL40)&gt;0,(W40+AB40+AG40+AL40)-AP40*Konfiguration!$E$9/100,IF(AND((W40+AB40+AG40+AL40)=0,B40&gt;0),-AP40*Konfiguration!$E$9/100,0)),"")</f>
        <v/>
      </c>
      <c r="Q40" s="209" t="str">
        <f>IF(Schaltjahr=1,Q39+P40,"")</f>
        <v/>
      </c>
      <c r="R40" s="231"/>
      <c r="S40" s="157"/>
      <c r="T40" s="168">
        <f t="shared" ref="T40:U40" si="26">HOUR(B40)*60+MINUTE(B40)</f>
        <v>0</v>
      </c>
      <c r="U40" s="168">
        <f t="shared" si="26"/>
        <v>0</v>
      </c>
      <c r="V40" s="168">
        <f t="shared" ref="V40" si="27">U40-T40</f>
        <v>0</v>
      </c>
      <c r="W40" s="168">
        <f t="shared" si="13"/>
        <v>0</v>
      </c>
      <c r="X40" s="168">
        <f t="shared" si="1"/>
        <v>0</v>
      </c>
      <c r="Y40" s="168">
        <f t="shared" ref="Y40:Z40" si="28">HOUR(E40)*60+MINUTE(E40)</f>
        <v>0</v>
      </c>
      <c r="Z40" s="168">
        <f t="shared" si="28"/>
        <v>0</v>
      </c>
      <c r="AA40" s="168">
        <f t="shared" si="23"/>
        <v>0</v>
      </c>
      <c r="AB40" s="168">
        <f t="shared" si="14"/>
        <v>0</v>
      </c>
      <c r="AC40" s="168">
        <f t="shared" si="3"/>
        <v>0</v>
      </c>
      <c r="AD40" s="168">
        <f t="shared" ref="AD40:AE40" si="29">HOUR(H40)*60+MINUTE(H40)</f>
        <v>0</v>
      </c>
      <c r="AE40" s="168">
        <f t="shared" si="29"/>
        <v>0</v>
      </c>
      <c r="AF40" s="168">
        <f t="shared" ref="AF40" si="30">AE40-AD40</f>
        <v>0</v>
      </c>
      <c r="AG40" s="168">
        <f t="shared" si="16"/>
        <v>0</v>
      </c>
      <c r="AH40" s="168">
        <f t="shared" si="5"/>
        <v>0</v>
      </c>
      <c r="AI40" s="168">
        <f t="shared" ref="AI40:AJ40" si="31">HOUR(K40)*60+MINUTE(K40)</f>
        <v>0</v>
      </c>
      <c r="AJ40" s="168">
        <f t="shared" si="31"/>
        <v>0</v>
      </c>
      <c r="AK40" s="168">
        <f t="shared" ref="AK40" si="32">AJ40-AI40</f>
        <v>0</v>
      </c>
      <c r="AL40" s="168">
        <f t="shared" si="18"/>
        <v>0</v>
      </c>
      <c r="AM40" s="168">
        <f t="shared" si="7"/>
        <v>0</v>
      </c>
      <c r="AN40" s="168">
        <f t="shared" si="8"/>
        <v>0</v>
      </c>
      <c r="AO40" s="168">
        <f t="shared" si="9"/>
        <v>0</v>
      </c>
      <c r="AP40" s="168">
        <f t="shared" si="10"/>
        <v>0</v>
      </c>
      <c r="AQ40" s="168"/>
      <c r="AR40" s="168" t="str">
        <f t="shared" ref="AR40" si="33">TEXT(A40,"TTTT")</f>
        <v/>
      </c>
      <c r="AS40" s="168" t="e">
        <f t="shared" ref="AS40" si="34">WEEKDAY(A40,2)</f>
        <v>#VALUE!</v>
      </c>
      <c r="AT40" s="168"/>
      <c r="AU40" s="168">
        <f t="shared" si="11"/>
        <v>0</v>
      </c>
      <c r="AV40" s="168" t="e">
        <f t="shared" si="19"/>
        <v>#VALUE!</v>
      </c>
      <c r="AW40" s="157"/>
    </row>
    <row r="41" spans="1:49" ht="12" customHeight="1" x14ac:dyDescent="0.2">
      <c r="A41" s="228"/>
      <c r="B41" s="229"/>
      <c r="C41" s="229"/>
      <c r="D41" s="230"/>
      <c r="E41" s="143"/>
      <c r="F41" s="229"/>
      <c r="G41" s="230"/>
      <c r="H41" s="229"/>
      <c r="I41" s="229"/>
      <c r="J41" s="230"/>
      <c r="K41" s="229"/>
      <c r="L41" s="229"/>
      <c r="M41" s="230"/>
      <c r="P41" s="209"/>
      <c r="Q41" s="209"/>
      <c r="R41" s="231"/>
      <c r="S41" s="157"/>
      <c r="T41" s="168"/>
      <c r="U41" s="168"/>
      <c r="V41" s="168"/>
      <c r="W41" s="168"/>
      <c r="X41" s="168"/>
      <c r="Y41" s="168"/>
      <c r="Z41" s="168"/>
      <c r="AA41" s="168"/>
      <c r="AB41" s="168"/>
      <c r="AC41" s="168"/>
      <c r="AD41" s="168"/>
      <c r="AE41" s="168"/>
      <c r="AF41" s="168"/>
      <c r="AG41" s="168"/>
      <c r="AH41" s="168"/>
      <c r="AI41" s="168"/>
      <c r="AJ41" s="168"/>
      <c r="AK41" s="168"/>
      <c r="AL41" s="168"/>
      <c r="AM41" s="168"/>
      <c r="AN41" s="168"/>
      <c r="AO41" s="168"/>
      <c r="AP41" s="168"/>
      <c r="AQ41" s="168"/>
      <c r="AR41" s="168"/>
      <c r="AS41" s="168"/>
      <c r="AT41" s="168"/>
      <c r="AU41" s="168"/>
      <c r="AV41" s="168"/>
      <c r="AW41" s="157"/>
    </row>
    <row r="42" spans="1:49" ht="12" customHeight="1" x14ac:dyDescent="0.2">
      <c r="A42" s="228"/>
      <c r="B42" s="229"/>
      <c r="C42" s="229"/>
      <c r="D42" s="230"/>
      <c r="E42" s="143"/>
      <c r="F42" s="229"/>
      <c r="G42" s="230"/>
      <c r="H42" s="229"/>
      <c r="I42" s="229"/>
      <c r="J42" s="230"/>
      <c r="K42" s="229"/>
      <c r="L42" s="229"/>
      <c r="M42" s="230"/>
      <c r="P42" s="209"/>
      <c r="Q42" s="209"/>
      <c r="R42" s="231"/>
      <c r="S42" s="157"/>
      <c r="T42" s="168"/>
      <c r="U42" s="168"/>
      <c r="V42" s="168"/>
      <c r="W42" s="168"/>
      <c r="X42" s="168"/>
      <c r="Y42" s="168"/>
      <c r="Z42" s="168"/>
      <c r="AA42" s="168"/>
      <c r="AB42" s="168"/>
      <c r="AC42" s="168"/>
      <c r="AD42" s="168"/>
      <c r="AE42" s="168"/>
      <c r="AF42" s="168"/>
      <c r="AG42" s="168"/>
      <c r="AH42" s="168"/>
      <c r="AI42" s="168"/>
      <c r="AJ42" s="168"/>
      <c r="AK42" s="168"/>
      <c r="AL42" s="168"/>
      <c r="AM42" s="168"/>
      <c r="AN42" s="168"/>
      <c r="AO42" s="168"/>
      <c r="AP42" s="168"/>
      <c r="AQ42" s="168"/>
      <c r="AR42" s="168"/>
      <c r="AS42" s="168"/>
      <c r="AT42" s="168"/>
      <c r="AU42" s="168"/>
      <c r="AV42" s="168"/>
      <c r="AW42" s="157"/>
    </row>
    <row r="43" spans="1:49" ht="12" customHeight="1" x14ac:dyDescent="0.2">
      <c r="Q43" s="156"/>
      <c r="R43" s="156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</row>
    <row r="44" spans="1:49" ht="12" customHeight="1" x14ac:dyDescent="0.2"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</row>
    <row r="45" spans="1:49" ht="12" customHeight="1" x14ac:dyDescent="0.2"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</row>
    <row r="46" spans="1:49" ht="12" customHeight="1" x14ac:dyDescent="0.2">
      <c r="N46" s="190" t="str" cm="1">
        <f t="array" ref="N46">INDEX(tabDict[],MATCH(64,tabDict[ID],0),selLangID+1)</f>
        <v>Gesamtsaldo:</v>
      </c>
      <c r="O46" s="154">
        <f>IF(Konfiguration!H42=1,O40,O39)</f>
        <v>0</v>
      </c>
      <c r="P46" s="191" t="str" cm="1">
        <f t="array" ref="P46">INDEX(tabDict[],MATCH(118,tabDict[ID],0),selLangID+1)</f>
        <v>QZ Gesamtsaldo:</v>
      </c>
      <c r="Q46" s="192">
        <f>IF(Konfiguration!H42=1,Q40,Q39)</f>
        <v>0</v>
      </c>
      <c r="R46" s="193" t="str" cm="1">
        <f t="array" ref="R46">INDEX(tabDict[],MATCH(68,tabDict[ID],0),selLangID+1)</f>
        <v>Minuten</v>
      </c>
    </row>
    <row r="47" spans="1:49" ht="12" customHeight="1" x14ac:dyDescent="0.2">
      <c r="N47" s="194" t="str" cm="1">
        <f t="array" ref="N47">INDEX(tabDict[],MATCH(65,tabDict[ID],0),selLangID+1)</f>
        <v>entspricht:</v>
      </c>
      <c r="O47" s="195">
        <f>ABS(O46)/24/60</f>
        <v>0</v>
      </c>
      <c r="P47" s="195" t="str" cm="1">
        <f t="array" ref="P47">INDEX(tabDict[],MATCH(65,tabDict[ID],0),selLangID+1)</f>
        <v>entspricht:</v>
      </c>
      <c r="Q47" s="196">
        <f>ABS(Q46)/24/60</f>
        <v>0</v>
      </c>
      <c r="R47" s="193" t="s">
        <v>58</v>
      </c>
    </row>
    <row r="48" spans="1:49" ht="12" customHeight="1" x14ac:dyDescent="0.2">
      <c r="J48" s="197"/>
    </row>
    <row r="49" spans="2:14" ht="12" customHeight="1" x14ac:dyDescent="0.2"/>
    <row r="50" spans="2:14" ht="12" customHeight="1" x14ac:dyDescent="0.2"/>
    <row r="51" spans="2:14" ht="12" customHeight="1" x14ac:dyDescent="0.2">
      <c r="B51" s="198" t="str" cm="1">
        <f t="array" ref="B51">INDEX(tabDict[],MATCH(66,tabDict[ID],0),selLangID+1)</f>
        <v>Unterschrift des/der Beschäftigten:</v>
      </c>
      <c r="F51" s="199"/>
      <c r="G51" s="199"/>
      <c r="H51" s="199"/>
      <c r="I51" s="199"/>
      <c r="J51" s="199"/>
      <c r="K51" s="199"/>
      <c r="L51" s="199"/>
      <c r="M51" s="199"/>
      <c r="N51" s="199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200" t="str" cm="1">
        <f t="array" ref="B55">INDEX(tabDict[],MATCH(67,tabDict[ID],0),selLangID+1)</f>
        <v>Unterschrift des/der Leiters/-in:</v>
      </c>
      <c r="C55" s="200"/>
      <c r="D55" s="200"/>
      <c r="F55" s="199"/>
      <c r="G55" s="199"/>
      <c r="H55" s="199"/>
      <c r="I55" s="199"/>
      <c r="J55" s="199"/>
      <c r="K55" s="199"/>
      <c r="L55" s="199"/>
      <c r="M55" s="199"/>
      <c r="N55" s="199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201" t="str" cm="1">
        <f t="array" ref="A74">INDEX(tabDict[],MATCH(69,tabDict[ID],0),selLangID+1)</f>
        <v>Erläuterungen zu Bemerkungen:</v>
      </c>
      <c r="B74" s="198"/>
    </row>
    <row r="75" spans="1:18" ht="12" customHeight="1" x14ac:dyDescent="0.2">
      <c r="B75" s="198"/>
    </row>
    <row r="76" spans="1:18" ht="12" customHeight="1" thickBot="1" x14ac:dyDescent="0.25">
      <c r="A76" s="251" t="str" cm="1">
        <f t="array" ref="A76">INDEX(tabDict[],MATCH(70,tabDict[ID],0),selLangID+1)</f>
        <v>Kurzform</v>
      </c>
      <c r="B76" s="252"/>
      <c r="C76" s="251" t="str" cm="1">
        <f t="array" ref="C76">INDEX(tabDict[],MATCH(71,tabDict[ID],0),selLangID+1)</f>
        <v>Erläuterung</v>
      </c>
      <c r="D76" s="253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2"/>
    </row>
    <row r="77" spans="1:18" ht="12" customHeight="1" thickTop="1" x14ac:dyDescent="0.2">
      <c r="A77" s="244"/>
      <c r="B77" s="245"/>
      <c r="C77" s="244"/>
      <c r="D77" s="246"/>
      <c r="E77" s="247"/>
      <c r="F77" s="247"/>
      <c r="G77" s="247"/>
      <c r="H77" s="247"/>
      <c r="I77" s="247"/>
      <c r="J77" s="247"/>
      <c r="K77" s="247"/>
      <c r="L77" s="247"/>
      <c r="M77" s="247"/>
      <c r="N77" s="247"/>
      <c r="O77" s="247"/>
      <c r="P77" s="247"/>
      <c r="Q77" s="247"/>
      <c r="R77" s="245"/>
    </row>
    <row r="78" spans="1:18" ht="12" customHeight="1" x14ac:dyDescent="0.2">
      <c r="A78" s="259"/>
      <c r="B78" s="260"/>
      <c r="C78" s="259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0"/>
    </row>
    <row r="79" spans="1:18" ht="12" customHeight="1" x14ac:dyDescent="0.2">
      <c r="A79" s="259"/>
      <c r="B79" s="260"/>
      <c r="C79" s="259"/>
      <c r="D79" s="261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0"/>
    </row>
    <row r="80" spans="1:18" ht="12" customHeight="1" x14ac:dyDescent="0.2">
      <c r="A80" s="259"/>
      <c r="B80" s="260"/>
      <c r="C80" s="259"/>
      <c r="D80" s="261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0"/>
    </row>
    <row r="81" spans="1:18" ht="12" customHeight="1" x14ac:dyDescent="0.2">
      <c r="A81" s="259"/>
      <c r="B81" s="260"/>
      <c r="C81" s="259"/>
      <c r="D81" s="261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0"/>
    </row>
    <row r="82" spans="1:18" ht="12" customHeight="1" x14ac:dyDescent="0.2">
      <c r="A82" s="259"/>
      <c r="B82" s="260"/>
      <c r="C82" s="259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0"/>
    </row>
    <row r="83" spans="1:18" ht="12" customHeight="1" x14ac:dyDescent="0.2">
      <c r="A83" s="259"/>
      <c r="B83" s="260"/>
      <c r="C83" s="259"/>
      <c r="D83" s="261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0"/>
    </row>
    <row r="84" spans="1:18" ht="12" customHeight="1" x14ac:dyDescent="0.2">
      <c r="A84" s="259"/>
      <c r="B84" s="260"/>
      <c r="C84" s="259"/>
      <c r="D84" s="261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0"/>
    </row>
    <row r="85" spans="1:18" ht="12" customHeight="1" x14ac:dyDescent="0.2">
      <c r="A85" s="259"/>
      <c r="B85" s="260"/>
      <c r="C85" s="259"/>
      <c r="D85" s="261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0"/>
    </row>
    <row r="86" spans="1:18" ht="12" customHeight="1" x14ac:dyDescent="0.2">
      <c r="A86" s="259"/>
      <c r="B86" s="260"/>
      <c r="C86" s="259"/>
      <c r="D86" s="261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0"/>
    </row>
    <row r="87" spans="1:18" ht="12" customHeight="1" x14ac:dyDescent="0.2">
      <c r="A87" s="259"/>
      <c r="B87" s="260"/>
      <c r="C87" s="259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0"/>
    </row>
    <row r="88" spans="1:18" ht="12" customHeight="1" x14ac:dyDescent="0.2">
      <c r="A88" s="259"/>
      <c r="B88" s="260"/>
      <c r="C88" s="259"/>
      <c r="D88" s="261"/>
      <c r="E88" s="262"/>
      <c r="F88" s="262"/>
      <c r="G88" s="262"/>
      <c r="H88" s="262"/>
      <c r="I88" s="262"/>
      <c r="J88" s="262"/>
      <c r="K88" s="262"/>
      <c r="L88" s="262"/>
      <c r="M88" s="262"/>
      <c r="N88" s="262"/>
      <c r="O88" s="262"/>
      <c r="P88" s="262"/>
      <c r="Q88" s="262"/>
      <c r="R88" s="260"/>
    </row>
    <row r="89" spans="1:18" ht="12" customHeight="1" x14ac:dyDescent="0.2">
      <c r="A89" s="259"/>
      <c r="B89" s="260"/>
      <c r="C89" s="259"/>
      <c r="D89" s="261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0"/>
    </row>
    <row r="90" spans="1:18" ht="12" customHeight="1" x14ac:dyDescent="0.2">
      <c r="A90" s="259"/>
      <c r="B90" s="260"/>
      <c r="C90" s="259"/>
      <c r="D90" s="261"/>
      <c r="E90" s="262"/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0"/>
    </row>
    <row r="91" spans="1:18" ht="13" customHeight="1" x14ac:dyDescent="0.2">
      <c r="A91" s="259"/>
      <c r="B91" s="260"/>
      <c r="C91" s="259"/>
      <c r="D91" s="261"/>
      <c r="E91" s="262"/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0"/>
    </row>
    <row r="92" spans="1:18" ht="15" customHeight="1" x14ac:dyDescent="0.2">
      <c r="A92" s="259"/>
      <c r="B92" s="260"/>
      <c r="C92" s="259"/>
      <c r="D92" s="261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0"/>
    </row>
    <row r="93" spans="1:18" ht="15" customHeight="1" x14ac:dyDescent="0.2">
      <c r="A93" s="259"/>
      <c r="B93" s="260"/>
      <c r="C93" s="259"/>
      <c r="D93" s="261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0"/>
    </row>
    <row r="94" spans="1:18" x14ac:dyDescent="0.2">
      <c r="A94" s="259"/>
      <c r="B94" s="260"/>
      <c r="C94" s="259"/>
      <c r="D94" s="261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0"/>
    </row>
    <row r="95" spans="1:18" x14ac:dyDescent="0.2">
      <c r="A95" s="259"/>
      <c r="B95" s="260"/>
      <c r="C95" s="259"/>
      <c r="D95" s="261"/>
      <c r="E95" s="262"/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0"/>
    </row>
    <row r="96" spans="1:18" x14ac:dyDescent="0.2">
      <c r="A96" s="259"/>
      <c r="B96" s="260"/>
      <c r="C96" s="259"/>
      <c r="D96" s="261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0"/>
    </row>
    <row r="97" spans="1:18" x14ac:dyDescent="0.2">
      <c r="A97" s="259"/>
      <c r="B97" s="260"/>
      <c r="C97" s="259"/>
      <c r="D97" s="261"/>
      <c r="E97" s="262"/>
      <c r="F97" s="262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0"/>
    </row>
    <row r="98" spans="1:18" x14ac:dyDescent="0.2">
      <c r="A98" s="259"/>
      <c r="B98" s="260"/>
      <c r="C98" s="259"/>
      <c r="D98" s="261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0"/>
    </row>
    <row r="99" spans="1:18" x14ac:dyDescent="0.2">
      <c r="A99" s="259"/>
      <c r="B99" s="260"/>
      <c r="C99" s="259"/>
      <c r="D99" s="261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0"/>
    </row>
    <row r="100" spans="1:18" x14ac:dyDescent="0.2">
      <c r="A100" s="259"/>
      <c r="B100" s="260"/>
      <c r="C100" s="259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0"/>
    </row>
    <row r="101" spans="1:18" x14ac:dyDescent="0.2">
      <c r="B101" s="198"/>
    </row>
    <row r="102" spans="1:18" x14ac:dyDescent="0.2">
      <c r="B102" s="198"/>
    </row>
    <row r="103" spans="1:18" x14ac:dyDescent="0.2">
      <c r="B103" s="198"/>
    </row>
    <row r="104" spans="1:18" x14ac:dyDescent="0.2">
      <c r="B104" s="198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54" priority="5">
      <formula>$AV12=1</formula>
    </cfRule>
  </conditionalFormatting>
  <conditionalFormatting sqref="O46:O47">
    <cfRule type="expression" dxfId="51" priority="3">
      <formula>$O$46&lt;0</formula>
    </cfRule>
    <cfRule type="expression" dxfId="50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A374EAEC-D2E4-413C-A801-A84AB7FA5BE4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F30277DA-11FD-4284-95D4-00418463FF46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0768D570-7C53-4B93-80E3-33329D1CC62A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P12:P40 O9:P9 P46:P47 O47" formula="1"/>
    <ignoredError sqref="AS40 AV40" evalError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8D8348DF-1E7D-472E-8CFC-97919F978773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75617523-7D5C-4224-AE1E-AAD04A7F3B5D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3FC299-692F-4DA4-9BB4-FFD93A969158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154" customWidth="1"/>
    <col min="2" max="3" width="9.19921875" style="154" customWidth="1"/>
    <col min="4" max="4" width="9" style="154" customWidth="1"/>
    <col min="5" max="13" width="9.19921875" style="154" customWidth="1"/>
    <col min="14" max="14" width="12.796875" style="154" customWidth="1"/>
    <col min="15" max="15" width="9.3984375" style="154" customWidth="1"/>
    <col min="16" max="16" width="16.59765625" style="154" bestFit="1" customWidth="1"/>
    <col min="17" max="17" width="9.3984375" style="154" customWidth="1"/>
    <col min="18" max="18" width="16.3984375" style="154" customWidth="1"/>
    <col min="19" max="21" width="10.796875" style="154" customWidth="1"/>
    <col min="22" max="22" width="15.3984375" style="154" bestFit="1" customWidth="1"/>
    <col min="23" max="23" width="15.3984375" style="154" customWidth="1"/>
    <col min="24" max="24" width="12.796875" style="154" bestFit="1" customWidth="1"/>
    <col min="25" max="26" width="10.796875" style="154" customWidth="1"/>
    <col min="27" max="27" width="16" style="154" bestFit="1" customWidth="1"/>
    <col min="28" max="28" width="16" style="154" customWidth="1"/>
    <col min="29" max="29" width="13.3984375" style="154" bestFit="1" customWidth="1"/>
    <col min="30" max="31" width="13.3984375" style="154" customWidth="1"/>
    <col min="32" max="32" width="15.19921875" style="154" bestFit="1" customWidth="1"/>
    <col min="33" max="33" width="15.19921875" style="154" customWidth="1"/>
    <col min="34" max="34" width="14" style="154" bestFit="1" customWidth="1"/>
    <col min="35" max="36" width="14" style="154" customWidth="1"/>
    <col min="37" max="37" width="17" style="154" bestFit="1" customWidth="1"/>
    <col min="38" max="38" width="15.3984375" style="154" customWidth="1"/>
    <col min="39" max="39" width="14" style="154" customWidth="1"/>
    <col min="40" max="40" width="10.796875" style="154" customWidth="1"/>
    <col min="41" max="41" width="10.59765625" style="154" customWidth="1"/>
    <col min="42" max="42" width="10.796875" style="154" customWidth="1"/>
    <col min="43" max="43" width="4.19921875" style="154" customWidth="1"/>
    <col min="44" max="44" width="11.796875" style="154" bestFit="1" customWidth="1"/>
    <col min="45" max="45" width="17.19921875" style="154" bestFit="1" customWidth="1"/>
    <col min="46" max="47" width="10.796875" style="154" customWidth="1"/>
    <col min="48" max="48" width="16.796875" style="154" customWidth="1"/>
    <col min="49" max="16384" width="10.796875" style="154"/>
  </cols>
  <sheetData>
    <row r="1" spans="1:51" s="153" customFormat="1" ht="18" customHeight="1" x14ac:dyDescent="0.2">
      <c r="A1" s="148" t="str" cm="1">
        <f t="array" ref="A1">INDEX(tabDict[],MATCH(1,tabDict[ID],0),selLangID+1)</f>
        <v>Zeiterfassungsbogen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50">
        <f>Konfiguration!$E$1</f>
        <v>2025</v>
      </c>
      <c r="P1" s="150"/>
      <c r="Q1" s="150"/>
      <c r="R1" s="149"/>
      <c r="S1" s="151"/>
      <c r="T1" s="151"/>
      <c r="U1" s="151"/>
      <c r="V1" s="151"/>
      <c r="W1" s="151"/>
      <c r="X1" s="151"/>
      <c r="Y1" s="151"/>
      <c r="Z1" s="151"/>
      <c r="AA1" s="151"/>
      <c r="AB1" s="151"/>
      <c r="AC1" s="151"/>
      <c r="AD1" s="151"/>
      <c r="AE1" s="151"/>
      <c r="AF1" s="151"/>
      <c r="AG1" s="151"/>
      <c r="AH1" s="151"/>
      <c r="AI1" s="151"/>
      <c r="AJ1" s="151"/>
      <c r="AK1" s="151"/>
      <c r="AL1" s="151"/>
      <c r="AM1" s="151"/>
      <c r="AN1" s="152"/>
      <c r="AO1" s="152"/>
      <c r="AP1" s="152"/>
      <c r="AQ1" s="151"/>
      <c r="AR1" s="151"/>
      <c r="AS1" s="151"/>
      <c r="AT1" s="151"/>
      <c r="AU1" s="151"/>
      <c r="AV1" s="151"/>
      <c r="AW1" s="151"/>
    </row>
    <row r="2" spans="1:51" ht="12" customHeight="1" thickBot="1" x14ac:dyDescent="0.25">
      <c r="N2" s="155"/>
      <c r="O2" s="155"/>
      <c r="Q2" s="156"/>
      <c r="R2" s="156"/>
      <c r="S2" s="157"/>
      <c r="T2" s="157"/>
      <c r="U2" s="157"/>
      <c r="V2" s="157"/>
      <c r="W2" s="157"/>
      <c r="X2" s="157"/>
      <c r="Y2" s="157"/>
      <c r="Z2" s="157"/>
      <c r="AA2" s="157"/>
      <c r="AB2" s="157"/>
      <c r="AC2" s="157"/>
      <c r="AD2" s="157"/>
      <c r="AE2" s="157"/>
      <c r="AF2" s="157"/>
      <c r="AG2" s="157"/>
      <c r="AH2" s="157"/>
      <c r="AI2" s="157"/>
      <c r="AJ2" s="157"/>
      <c r="AK2" s="157"/>
      <c r="AL2" s="157"/>
      <c r="AM2" s="157"/>
      <c r="AN2" s="157"/>
      <c r="AO2" s="157"/>
      <c r="AP2" s="157"/>
      <c r="AQ2" s="157"/>
      <c r="AR2" s="157"/>
      <c r="AS2" s="157"/>
      <c r="AT2" s="157"/>
      <c r="AU2" s="157"/>
      <c r="AV2" s="157"/>
      <c r="AW2" s="157"/>
      <c r="AX2" s="157"/>
      <c r="AY2" s="157"/>
    </row>
    <row r="3" spans="1:51" ht="12" customHeight="1" x14ac:dyDescent="0.2">
      <c r="A3" s="237" t="str" cm="1">
        <f t="array" ref="A3">INDEX(tabDict[],MATCH(2,tabDict[ID],0),selLangID+1)</f>
        <v>Name:</v>
      </c>
      <c r="B3" s="238"/>
      <c r="C3" s="239" t="str" cm="1">
        <f t="array" ref="C3">INDEX(tabDict[],MATCH(3,tabDict[ID],0),selLangID+1)</f>
        <v>Struktureinheit:</v>
      </c>
      <c r="D3" s="239"/>
      <c r="E3" s="238"/>
      <c r="F3" s="158" t="str" cm="1">
        <f t="array" ref="F3">INDEX(tabDict[],MATCH(53,tabDict[ID],0),selLangID+1)</f>
        <v>Monat:</v>
      </c>
      <c r="G3" s="159"/>
      <c r="H3" s="159"/>
      <c r="I3" s="159"/>
      <c r="J3" s="159"/>
      <c r="K3" s="159"/>
      <c r="L3" s="159"/>
      <c r="M3" s="159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57"/>
      <c r="T3" s="157"/>
      <c r="U3" s="157"/>
      <c r="V3" s="157"/>
      <c r="W3" s="157"/>
      <c r="X3" s="157"/>
      <c r="Y3" s="157"/>
      <c r="Z3" s="157"/>
      <c r="AA3" s="157"/>
      <c r="AB3" s="157"/>
      <c r="AC3" s="157"/>
      <c r="AD3" s="157"/>
      <c r="AE3" s="157"/>
      <c r="AF3" s="157"/>
      <c r="AG3" s="157"/>
      <c r="AH3" s="157"/>
      <c r="AI3" s="157"/>
      <c r="AJ3" s="157"/>
      <c r="AK3" s="157"/>
      <c r="AL3" s="157"/>
      <c r="AM3" s="157"/>
      <c r="AN3" s="157"/>
      <c r="AO3" s="157"/>
      <c r="AP3" s="157"/>
      <c r="AQ3" s="157"/>
      <c r="AR3" s="157"/>
      <c r="AS3" s="157"/>
      <c r="AT3" s="157"/>
      <c r="AU3" s="157"/>
      <c r="AV3" s="157"/>
      <c r="AW3" s="157"/>
      <c r="AX3" s="157"/>
      <c r="AY3" s="157"/>
    </row>
    <row r="4" spans="1:51" ht="12" customHeight="1" thickBot="1" x14ac:dyDescent="0.25">
      <c r="A4" s="160" t="str">
        <f>Konfiguration!A5</f>
        <v>Name, Vorname</v>
      </c>
      <c r="B4" s="119"/>
      <c r="C4" s="248" t="str">
        <f>Konfiguration!C5</f>
        <v>Institut A</v>
      </c>
      <c r="D4" s="249"/>
      <c r="E4" s="250"/>
      <c r="F4" s="161" t="str" cm="1">
        <f t="array" ref="F4">INDEX(tabDict[],MATCH(101,tabDict[ID],0),selLangID+1)</f>
        <v>Januar</v>
      </c>
      <c r="G4" s="161"/>
      <c r="H4" s="161"/>
      <c r="I4" s="161"/>
      <c r="J4" s="161"/>
      <c r="K4" s="161"/>
      <c r="L4" s="161"/>
      <c r="M4" s="161"/>
      <c r="N4" s="162">
        <f>Februar!O46</f>
        <v>0</v>
      </c>
      <c r="O4" s="161" t="s">
        <v>38</v>
      </c>
      <c r="P4" s="207">
        <f>Februar!Q46</f>
        <v>0</v>
      </c>
      <c r="Q4" s="207" t="s">
        <v>38</v>
      </c>
      <c r="R4" s="208"/>
      <c r="S4" s="157"/>
      <c r="T4" s="157"/>
      <c r="U4" s="157"/>
      <c r="V4" s="157"/>
      <c r="W4" s="157"/>
      <c r="X4" s="157"/>
      <c r="Y4" s="157"/>
      <c r="Z4" s="157"/>
      <c r="AA4" s="157"/>
      <c r="AB4" s="157"/>
      <c r="AC4" s="157"/>
      <c r="AD4" s="157"/>
      <c r="AE4" s="157"/>
      <c r="AF4" s="157"/>
      <c r="AG4" s="157"/>
      <c r="AH4" s="157"/>
      <c r="AI4" s="157"/>
      <c r="AJ4" s="157"/>
      <c r="AK4" s="157"/>
      <c r="AL4" s="157"/>
      <c r="AM4" s="157"/>
      <c r="AN4" s="157"/>
      <c r="AO4" s="157"/>
      <c r="AP4" s="157"/>
      <c r="AQ4" s="157"/>
      <c r="AR4" s="157"/>
      <c r="AS4" s="157"/>
      <c r="AT4" s="157"/>
      <c r="AU4" s="157"/>
      <c r="AV4" s="157"/>
      <c r="AW4" s="157"/>
      <c r="AX4" s="157"/>
      <c r="AY4" s="157"/>
    </row>
    <row r="5" spans="1:51" ht="12" customHeight="1" x14ac:dyDescent="0.2">
      <c r="P5" s="209"/>
      <c r="Q5" s="209"/>
      <c r="R5" s="209"/>
      <c r="S5" s="157"/>
      <c r="T5" s="157"/>
      <c r="U5" s="157"/>
      <c r="V5" s="157"/>
      <c r="W5" s="157"/>
      <c r="X5" s="157"/>
      <c r="Y5" s="157"/>
      <c r="Z5" s="157"/>
      <c r="AA5" s="157"/>
      <c r="AB5" s="157"/>
      <c r="AC5" s="157"/>
      <c r="AD5" s="157"/>
      <c r="AE5" s="157"/>
      <c r="AF5" s="157"/>
      <c r="AG5" s="157"/>
      <c r="AH5" s="157"/>
      <c r="AI5" s="157"/>
      <c r="AJ5" s="157"/>
      <c r="AK5" s="157"/>
      <c r="AL5" s="157"/>
      <c r="AM5" s="157"/>
      <c r="AN5" s="157"/>
      <c r="AO5" s="157"/>
      <c r="AP5" s="157"/>
      <c r="AQ5" s="157"/>
      <c r="AR5" s="157"/>
      <c r="AS5" s="157"/>
      <c r="AT5" s="157"/>
      <c r="AU5" s="157"/>
      <c r="AV5" s="157"/>
      <c r="AW5" s="157"/>
      <c r="AX5" s="157"/>
      <c r="AY5" s="157"/>
    </row>
    <row r="6" spans="1:51" ht="12" customHeight="1" x14ac:dyDescent="0.2">
      <c r="A6" s="163" t="str" cm="1">
        <f t="array" ref="A6">INDEX(tabDict[],MATCH(72,tabDict[ID],0),selLangID+1)</f>
        <v>Erläuterungen zur Ruhepausenregelung auf dem Tabellenblatt "Konfiguration"</v>
      </c>
      <c r="P6" s="209"/>
      <c r="Q6" s="209"/>
      <c r="R6" s="209"/>
      <c r="S6" s="157"/>
      <c r="T6" s="157"/>
      <c r="U6" s="157"/>
      <c r="V6" s="157"/>
      <c r="W6" s="157"/>
      <c r="X6" s="157"/>
      <c r="Y6" s="157"/>
      <c r="Z6" s="157"/>
      <c r="AA6" s="157"/>
      <c r="AB6" s="157"/>
      <c r="AC6" s="157"/>
      <c r="AD6" s="157"/>
      <c r="AE6" s="157"/>
      <c r="AF6" s="157"/>
      <c r="AG6" s="157"/>
      <c r="AH6" s="157"/>
      <c r="AI6" s="157"/>
      <c r="AJ6" s="157"/>
      <c r="AK6" s="157"/>
      <c r="AL6" s="157"/>
      <c r="AM6" s="157"/>
      <c r="AN6" s="157"/>
      <c r="AO6" s="157"/>
      <c r="AP6" s="157"/>
      <c r="AQ6" s="157"/>
      <c r="AR6" s="157"/>
      <c r="AS6" s="157"/>
      <c r="AT6" s="157"/>
      <c r="AU6" s="157"/>
      <c r="AV6" s="157"/>
      <c r="AW6" s="157"/>
      <c r="AX6" s="157"/>
      <c r="AY6" s="157"/>
    </row>
    <row r="7" spans="1:51" ht="12" customHeight="1" x14ac:dyDescent="0.2">
      <c r="P7" s="209"/>
      <c r="Q7" s="209"/>
      <c r="R7" s="209"/>
      <c r="S7" s="157"/>
      <c r="T7" s="157"/>
      <c r="U7" s="157"/>
      <c r="V7" s="157"/>
      <c r="W7" s="157"/>
      <c r="X7" s="157"/>
      <c r="Y7" s="157"/>
      <c r="Z7" s="157"/>
      <c r="AA7" s="157"/>
      <c r="AB7" s="157"/>
      <c r="AC7" s="157"/>
      <c r="AD7" s="157"/>
      <c r="AE7" s="157"/>
      <c r="AF7" s="157"/>
      <c r="AG7" s="157"/>
      <c r="AH7" s="157"/>
      <c r="AI7" s="157"/>
      <c r="AJ7" s="157"/>
      <c r="AK7" s="157"/>
      <c r="AL7" s="157"/>
      <c r="AM7" s="157"/>
      <c r="AN7" s="157"/>
      <c r="AO7" s="157"/>
      <c r="AP7" s="157"/>
      <c r="AQ7" s="157"/>
      <c r="AR7" s="157"/>
      <c r="AS7" s="157"/>
      <c r="AT7" s="157"/>
      <c r="AU7" s="157"/>
      <c r="AV7" s="157"/>
      <c r="AW7" s="157"/>
      <c r="AX7" s="157"/>
      <c r="AY7" s="157"/>
    </row>
    <row r="8" spans="1:51" ht="12" customHeight="1" x14ac:dyDescent="0.2">
      <c r="A8" s="164"/>
      <c r="B8" s="255" t="str" cm="1">
        <f t="array" ref="B8">INDEX(tabDict[],MATCH(55,tabDict[ID],0),selLangID+1)</f>
        <v>Anwesenheit I</v>
      </c>
      <c r="C8" s="256"/>
      <c r="D8" s="165" t="s">
        <v>198</v>
      </c>
      <c r="E8" s="257" t="str" cm="1">
        <f t="array" ref="E8">INDEX(tabDict[],MATCH(56,tabDict[ID],0),selLangID+1)</f>
        <v>Anwesenheit II</v>
      </c>
      <c r="F8" s="256"/>
      <c r="G8" s="165" t="s">
        <v>199</v>
      </c>
      <c r="H8" s="258" t="str" cm="1">
        <f t="array" ref="H8">INDEX(tabDict[],MATCH(114,tabDict[ID],0),selLangID+1)</f>
        <v>Anwesenheit III</v>
      </c>
      <c r="I8" s="256"/>
      <c r="J8" s="165" t="s">
        <v>200</v>
      </c>
      <c r="K8" s="258" t="str" cm="1">
        <f t="array" ref="K8">INDEX(tabDict[],MATCH(115,tabDict[ID],0),selLangID+1)</f>
        <v>Anwesenheit IV</v>
      </c>
      <c r="L8" s="256"/>
      <c r="M8" s="165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210"/>
      <c r="S8" s="157"/>
      <c r="T8" s="168" t="s">
        <v>50</v>
      </c>
      <c r="U8" s="168" t="s">
        <v>51</v>
      </c>
      <c r="V8" s="168" t="s">
        <v>40</v>
      </c>
      <c r="W8" s="168" t="s">
        <v>204</v>
      </c>
      <c r="X8" s="168" t="s">
        <v>96</v>
      </c>
      <c r="Y8" s="168" t="s">
        <v>52</v>
      </c>
      <c r="Z8" s="168" t="s">
        <v>53</v>
      </c>
      <c r="AA8" s="168" t="s">
        <v>41</v>
      </c>
      <c r="AB8" s="168" t="s">
        <v>205</v>
      </c>
      <c r="AC8" s="168" t="s">
        <v>97</v>
      </c>
      <c r="AD8" s="168" t="s">
        <v>188</v>
      </c>
      <c r="AE8" s="168" t="s">
        <v>189</v>
      </c>
      <c r="AF8" s="168" t="s">
        <v>190</v>
      </c>
      <c r="AG8" s="168" t="s">
        <v>206</v>
      </c>
      <c r="AH8" s="168" t="s">
        <v>191</v>
      </c>
      <c r="AI8" s="168" t="s">
        <v>194</v>
      </c>
      <c r="AJ8" s="168" t="s">
        <v>195</v>
      </c>
      <c r="AK8" s="168" t="s">
        <v>193</v>
      </c>
      <c r="AL8" s="168" t="s">
        <v>207</v>
      </c>
      <c r="AM8" s="168" t="s">
        <v>196</v>
      </c>
      <c r="AN8" s="168" t="s">
        <v>84</v>
      </c>
      <c r="AO8" s="168" t="s">
        <v>88</v>
      </c>
      <c r="AP8" s="168" t="s">
        <v>89</v>
      </c>
      <c r="AQ8" s="168"/>
      <c r="AR8" s="168" t="s">
        <v>54</v>
      </c>
      <c r="AS8" s="168" t="s">
        <v>55</v>
      </c>
      <c r="AT8" s="168"/>
      <c r="AU8" s="168" t="s">
        <v>12</v>
      </c>
      <c r="AV8" s="168" t="s">
        <v>74</v>
      </c>
      <c r="AW8" s="157"/>
      <c r="AX8" s="157"/>
      <c r="AY8" s="157"/>
    </row>
    <row r="9" spans="1:51" ht="12" customHeight="1" x14ac:dyDescent="0.2">
      <c r="A9" s="169" t="str" cm="1">
        <f t="array" ref="A9">INDEX(tabDict[],MATCH(54,tabDict[ID],0),selLangID+1)</f>
        <v>Tag</v>
      </c>
      <c r="B9" s="170" t="str" cm="1">
        <f t="array" ref="B9">INDEX(tabDict[],MATCH(60,tabDict[ID],0),selLangID+1)</f>
        <v>Beginn</v>
      </c>
      <c r="C9" s="171" t="str" cm="1">
        <f t="array" ref="C9">INDEX(tabDict[],MATCH(61,tabDict[ID],0),selLangID+1)</f>
        <v>Ende</v>
      </c>
      <c r="D9" s="172"/>
      <c r="E9" s="173" t="str" cm="1">
        <f t="array" ref="E9">INDEX(tabDict[],MATCH(60,tabDict[ID],0),selLangID+1)</f>
        <v>Beginn</v>
      </c>
      <c r="F9" s="171" t="str" cm="1">
        <f t="array" ref="F9">INDEX(tabDict[],MATCH(61,tabDict[ID],0),selLangID+1)</f>
        <v>Ende</v>
      </c>
      <c r="G9" s="172"/>
      <c r="H9" s="174" t="str" cm="1">
        <f t="array" ref="H9">INDEX(tabDict[],MATCH(60,tabDict[ID],0),selLangID+1)</f>
        <v>Beginn</v>
      </c>
      <c r="I9" s="174" t="str" cm="1">
        <f t="array" ref="I9">INDEX(tabDict[],MATCH(61,tabDict[ID],0),selLangID+1)</f>
        <v>Ende</v>
      </c>
      <c r="J9" s="172"/>
      <c r="K9" s="174" t="str" cm="1">
        <f t="array" ref="K9">INDEX(tabDict[],MATCH(60,tabDict[ID],0),selLangID+1)</f>
        <v>Beginn</v>
      </c>
      <c r="L9" s="174" t="str" cm="1">
        <f t="array" ref="L9">INDEX(tabDict[],MATCH(61,tabDict[ID],0),selLangID+1)</f>
        <v>Ende</v>
      </c>
      <c r="M9" s="172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171" t="str" cm="1">
        <f t="array" ref="R9">INDEX(tabDict[],MATCH(59,tabDict[ID],0),selLangID+1)</f>
        <v>Bemerkungen</v>
      </c>
      <c r="S9" s="157"/>
      <c r="T9" s="168" t="s">
        <v>4</v>
      </c>
      <c r="U9" s="168" t="s">
        <v>4</v>
      </c>
      <c r="V9" s="168" t="s">
        <v>4</v>
      </c>
      <c r="W9" s="168" t="s">
        <v>4</v>
      </c>
      <c r="X9" s="168" t="s">
        <v>4</v>
      </c>
      <c r="Y9" s="168" t="s">
        <v>4</v>
      </c>
      <c r="Z9" s="168" t="s">
        <v>4</v>
      </c>
      <c r="AA9" s="168" t="s">
        <v>4</v>
      </c>
      <c r="AB9" s="168" t="s">
        <v>4</v>
      </c>
      <c r="AC9" s="168" t="s">
        <v>4</v>
      </c>
      <c r="AD9" s="168" t="s">
        <v>4</v>
      </c>
      <c r="AE9" s="168" t="s">
        <v>4</v>
      </c>
      <c r="AF9" s="168" t="s">
        <v>4</v>
      </c>
      <c r="AG9" s="168" t="s">
        <v>4</v>
      </c>
      <c r="AH9" s="168" t="s">
        <v>4</v>
      </c>
      <c r="AI9" s="168" t="s">
        <v>4</v>
      </c>
      <c r="AJ9" s="168" t="s">
        <v>4</v>
      </c>
      <c r="AK9" s="168" t="s">
        <v>4</v>
      </c>
      <c r="AL9" s="168" t="s">
        <v>4</v>
      </c>
      <c r="AM9" s="168" t="s">
        <v>4</v>
      </c>
      <c r="AN9" s="168" t="s">
        <v>4</v>
      </c>
      <c r="AO9" s="168" t="s">
        <v>4</v>
      </c>
      <c r="AP9" s="176" t="s">
        <v>4</v>
      </c>
      <c r="AQ9" s="168"/>
      <c r="AR9" s="168"/>
      <c r="AS9" s="168"/>
      <c r="AT9" s="168"/>
      <c r="AU9" s="168"/>
      <c r="AV9" s="168"/>
      <c r="AW9" s="157"/>
      <c r="AX9" s="157"/>
      <c r="AY9" s="157"/>
    </row>
    <row r="10" spans="1:51" ht="12" customHeight="1" x14ac:dyDescent="0.2">
      <c r="A10" s="177"/>
      <c r="B10" s="178" t="s">
        <v>192</v>
      </c>
      <c r="C10" s="178" t="s">
        <v>192</v>
      </c>
      <c r="D10" s="179"/>
      <c r="E10" s="178" t="s">
        <v>192</v>
      </c>
      <c r="F10" s="178" t="s">
        <v>192</v>
      </c>
      <c r="G10" s="179"/>
      <c r="H10" s="178" t="s">
        <v>192</v>
      </c>
      <c r="I10" s="178" t="s">
        <v>192</v>
      </c>
      <c r="J10" s="179"/>
      <c r="K10" s="178" t="s">
        <v>192</v>
      </c>
      <c r="L10" s="178" t="s">
        <v>192</v>
      </c>
      <c r="M10" s="179"/>
      <c r="N10" s="180" t="s">
        <v>45</v>
      </c>
      <c r="O10" s="181" t="s">
        <v>45</v>
      </c>
      <c r="P10" s="182" t="s">
        <v>45</v>
      </c>
      <c r="Q10" s="211" t="s">
        <v>45</v>
      </c>
      <c r="R10" s="212"/>
      <c r="S10" s="157"/>
      <c r="T10" s="168"/>
      <c r="U10" s="168"/>
      <c r="V10" s="168"/>
      <c r="W10" s="168"/>
      <c r="X10" s="168"/>
      <c r="Y10" s="168"/>
      <c r="Z10" s="168"/>
      <c r="AA10" s="168"/>
      <c r="AB10" s="168"/>
      <c r="AC10" s="157"/>
      <c r="AD10" s="157"/>
      <c r="AE10" s="157"/>
      <c r="AF10" s="157"/>
      <c r="AG10" s="157"/>
      <c r="AH10" s="157"/>
      <c r="AI10" s="157"/>
      <c r="AJ10" s="157"/>
      <c r="AK10" s="157"/>
      <c r="AL10" s="157"/>
      <c r="AM10" s="157"/>
      <c r="AN10" s="168"/>
      <c r="AO10" s="168"/>
      <c r="AP10" s="168"/>
      <c r="AQ10" s="168"/>
      <c r="AR10" s="168"/>
      <c r="AS10" s="168"/>
      <c r="AT10" s="168"/>
      <c r="AU10" s="168"/>
      <c r="AV10" s="168"/>
      <c r="AW10" s="157"/>
      <c r="AX10" s="157"/>
      <c r="AY10" s="157"/>
    </row>
    <row r="11" spans="1:51" ht="6" customHeight="1" x14ac:dyDescent="0.2">
      <c r="A11" s="183"/>
      <c r="B11" s="183"/>
      <c r="C11" s="183"/>
      <c r="D11" s="184"/>
      <c r="E11" s="185"/>
      <c r="F11" s="183"/>
      <c r="G11" s="184"/>
      <c r="H11" s="185"/>
      <c r="I11" s="183"/>
      <c r="J11" s="184"/>
      <c r="K11" s="185"/>
      <c r="L11" s="183"/>
      <c r="M11" s="184"/>
      <c r="N11" s="185"/>
      <c r="O11" s="183"/>
      <c r="P11" s="213"/>
      <c r="Q11" s="214"/>
      <c r="R11" s="214"/>
      <c r="S11" s="157"/>
      <c r="T11" s="168"/>
      <c r="U11" s="168"/>
      <c r="V11" s="168"/>
      <c r="W11" s="168"/>
      <c r="X11" s="168"/>
      <c r="Y11" s="168"/>
      <c r="Z11" s="168"/>
      <c r="AA11" s="168"/>
      <c r="AB11" s="168"/>
      <c r="AC11" s="157"/>
      <c r="AD11" s="157"/>
      <c r="AE11" s="157"/>
      <c r="AF11" s="157"/>
      <c r="AG11" s="157"/>
      <c r="AH11" s="157"/>
      <c r="AI11" s="157"/>
      <c r="AJ11" s="157"/>
      <c r="AK11" s="157"/>
      <c r="AL11" s="157"/>
      <c r="AM11" s="157"/>
      <c r="AN11" s="168"/>
      <c r="AO11" s="168"/>
      <c r="AP11" s="168"/>
      <c r="AQ11" s="168"/>
      <c r="AR11" s="168"/>
      <c r="AS11" s="168"/>
      <c r="AT11" s="168"/>
      <c r="AU11" s="168"/>
      <c r="AV11" s="168"/>
      <c r="AW11" s="157"/>
      <c r="AX11" s="157"/>
      <c r="AY11" s="157"/>
    </row>
    <row r="12" spans="1:51" ht="10.5" customHeight="1" x14ac:dyDescent="0.2">
      <c r="A12" s="186">
        <f>Konfiguration!G7</f>
        <v>45717</v>
      </c>
      <c r="B12" s="187"/>
      <c r="C12" s="187"/>
      <c r="D12" s="188"/>
      <c r="E12" s="189"/>
      <c r="F12" s="187"/>
      <c r="G12" s="188"/>
      <c r="H12" s="189"/>
      <c r="I12" s="187"/>
      <c r="J12" s="188"/>
      <c r="K12" s="189"/>
      <c r="L12" s="187"/>
      <c r="M12" s="188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15"/>
      <c r="S12" s="157"/>
      <c r="T12" s="168">
        <f t="shared" ref="T12:U39" si="0">HOUR(B12)*60+MINUTE(B12)</f>
        <v>0</v>
      </c>
      <c r="U12" s="168">
        <f t="shared" si="0"/>
        <v>0</v>
      </c>
      <c r="V12" s="168">
        <f>U12-T12</f>
        <v>0</v>
      </c>
      <c r="W12" s="168">
        <f>IF(D12,U12-T12,0)</f>
        <v>0</v>
      </c>
      <c r="X12" s="168">
        <f t="shared" ref="X12:X42" si="1">IF(V12&gt;0,INDEX(Ruhepause,_xlfn.IFNA(MATCH(V12-1,Anwesenheitszeit,1),0)+1),0)</f>
        <v>0</v>
      </c>
      <c r="Y12" s="168">
        <f t="shared" ref="Y12:Z39" si="2">HOUR(E12)*60+MINUTE(E12)</f>
        <v>0</v>
      </c>
      <c r="Z12" s="168">
        <f t="shared" si="2"/>
        <v>0</v>
      </c>
      <c r="AA12" s="168">
        <f>Z12-Y12</f>
        <v>0</v>
      </c>
      <c r="AB12" s="168">
        <f>IF(G12,Z12-Y12,0)</f>
        <v>0</v>
      </c>
      <c r="AC12" s="168">
        <f t="shared" ref="AC12:AC42" si="3">IF(V12&gt;0,INDEX(Ruhepause,_xlfn.IFNA(MATCH(AA12-1,Anwesenheitszeit,1),0)+1),0)</f>
        <v>0</v>
      </c>
      <c r="AD12" s="168">
        <f t="shared" ref="AD12:AE39" si="4">HOUR(H12)*60+MINUTE(H12)</f>
        <v>0</v>
      </c>
      <c r="AE12" s="168">
        <f t="shared" si="4"/>
        <v>0</v>
      </c>
      <c r="AF12" s="168">
        <f>AE12-AD12</f>
        <v>0</v>
      </c>
      <c r="AG12" s="168">
        <f>IF(J12,AE12-AD12,0)</f>
        <v>0</v>
      </c>
      <c r="AH12" s="168">
        <f t="shared" ref="AH12:AH42" si="5">IF(AF12&gt;0,INDEX(Ruhepause,_xlfn.IFNA(MATCH(AF12-1,Anwesenheitszeit,1),0)+1),0)</f>
        <v>0</v>
      </c>
      <c r="AI12" s="168">
        <f t="shared" ref="AI12:AJ39" si="6">HOUR(K12)*60+MINUTE(K12)</f>
        <v>0</v>
      </c>
      <c r="AJ12" s="168">
        <f t="shared" si="6"/>
        <v>0</v>
      </c>
      <c r="AK12" s="168">
        <f>AJ12-AI12</f>
        <v>0</v>
      </c>
      <c r="AL12" s="168">
        <f>IF(M12,AJ12-AI12,0)</f>
        <v>0</v>
      </c>
      <c r="AM12" s="168">
        <f t="shared" ref="AM12:AM42" si="7">IF(AK12&gt;0,INDEX(Ruhepause,_xlfn.IFNA(MATCH(AK12-1,Anwesenheitszeit,1),0)+1),0)</f>
        <v>0</v>
      </c>
      <c r="AN12" s="168">
        <f t="shared" ref="AN12:AN42" si="8">IFERROR(INDEX(Sollarbeitszeit,AS12)*ABS(AU12-1),0)</f>
        <v>0</v>
      </c>
      <c r="AO12" s="168">
        <f t="shared" ref="AO12:AO42" si="9">SUM(X12,AC12)</f>
        <v>0</v>
      </c>
      <c r="AP12" s="168">
        <f t="shared" ref="AP12:AP42" si="10">AN12+AO12-IF(AND(X12=0,AC12=0,Y12-U12&gt;=15,AA12&gt;0),MIN(AO12,Y12-U12),0)</f>
        <v>0</v>
      </c>
      <c r="AQ12" s="168"/>
      <c r="AR12" s="168" t="str">
        <f>TEXT(A12,"TTTT")</f>
        <v>Samstag</v>
      </c>
      <c r="AS12" s="168">
        <f>WEEKDAY(A12,2)</f>
        <v>6</v>
      </c>
      <c r="AT12" s="168"/>
      <c r="AU12" s="168">
        <f t="shared" ref="AU12:AU42" si="11">(_xlfn.IFNA(MATCH(A12,Feiertage,0),0) &lt;&gt; 0) * 1</f>
        <v>0</v>
      </c>
      <c r="AV12" s="168">
        <f>OR(AS12&gt;5,AU12=1)*1</f>
        <v>1</v>
      </c>
      <c r="AW12" s="157"/>
      <c r="AX12" s="157"/>
      <c r="AY12" s="157"/>
    </row>
    <row r="13" spans="1:51" ht="12.75" customHeight="1" x14ac:dyDescent="0.2">
      <c r="A13" s="186">
        <f>A12 + 1</f>
        <v>45718</v>
      </c>
      <c r="B13" s="187"/>
      <c r="C13" s="187"/>
      <c r="D13" s="188"/>
      <c r="E13" s="187"/>
      <c r="F13" s="187"/>
      <c r="G13" s="188"/>
      <c r="H13" s="189"/>
      <c r="I13" s="187"/>
      <c r="J13" s="188"/>
      <c r="K13" s="189"/>
      <c r="L13" s="187"/>
      <c r="M13" s="188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15"/>
      <c r="S13" s="157"/>
      <c r="T13" s="168">
        <f t="shared" si="0"/>
        <v>0</v>
      </c>
      <c r="U13" s="168">
        <f t="shared" si="0"/>
        <v>0</v>
      </c>
      <c r="V13" s="168">
        <f t="shared" ref="V13:V38" si="12">U13-T13</f>
        <v>0</v>
      </c>
      <c r="W13" s="168">
        <f t="shared" ref="W13:W42" si="13">IF(D13,U13-T13,0)</f>
        <v>0</v>
      </c>
      <c r="X13" s="168">
        <f t="shared" si="1"/>
        <v>0</v>
      </c>
      <c r="Y13" s="168">
        <f t="shared" si="2"/>
        <v>0</v>
      </c>
      <c r="Z13" s="168">
        <f t="shared" si="2"/>
        <v>0</v>
      </c>
      <c r="AA13" s="168">
        <f>Z13-Y13</f>
        <v>0</v>
      </c>
      <c r="AB13" s="168">
        <f t="shared" ref="AB13:AB42" si="14">IF(G13,Z13-Y13,0)</f>
        <v>0</v>
      </c>
      <c r="AC13" s="168">
        <f t="shared" si="3"/>
        <v>0</v>
      </c>
      <c r="AD13" s="168">
        <f t="shared" si="4"/>
        <v>0</v>
      </c>
      <c r="AE13" s="168">
        <f t="shared" si="4"/>
        <v>0</v>
      </c>
      <c r="AF13" s="168">
        <f t="shared" ref="AF13:AF38" si="15">AE13-AD13</f>
        <v>0</v>
      </c>
      <c r="AG13" s="168">
        <f t="shared" ref="AG13:AG42" si="16">IF(J13,AE13-AD13,0)</f>
        <v>0</v>
      </c>
      <c r="AH13" s="168">
        <f t="shared" si="5"/>
        <v>0</v>
      </c>
      <c r="AI13" s="168">
        <f t="shared" si="6"/>
        <v>0</v>
      </c>
      <c r="AJ13" s="168">
        <f t="shared" si="6"/>
        <v>0</v>
      </c>
      <c r="AK13" s="168">
        <f t="shared" ref="AK13:AK38" si="17">AJ13-AI13</f>
        <v>0</v>
      </c>
      <c r="AL13" s="168">
        <f t="shared" ref="AL13:AL42" si="18">IF(M13,AJ13-AI13,0)</f>
        <v>0</v>
      </c>
      <c r="AM13" s="168">
        <f t="shared" si="7"/>
        <v>0</v>
      </c>
      <c r="AN13" s="168">
        <f t="shared" si="8"/>
        <v>0</v>
      </c>
      <c r="AO13" s="168">
        <f t="shared" si="9"/>
        <v>0</v>
      </c>
      <c r="AP13" s="168">
        <f t="shared" si="10"/>
        <v>0</v>
      </c>
      <c r="AQ13" s="168"/>
      <c r="AR13" s="168" t="str">
        <f>TEXT(A13,"TTTT")</f>
        <v>Sonntag</v>
      </c>
      <c r="AS13" s="168">
        <f>WEEKDAY(A13,2)</f>
        <v>7</v>
      </c>
      <c r="AT13" s="168"/>
      <c r="AU13" s="168">
        <f t="shared" si="11"/>
        <v>0</v>
      </c>
      <c r="AV13" s="168">
        <f t="shared" ref="AV13:AV42" si="19">OR(AS13&gt;5,AU13=1)*1</f>
        <v>1</v>
      </c>
      <c r="AW13" s="157"/>
      <c r="AX13" s="157"/>
      <c r="AY13" s="157"/>
    </row>
    <row r="14" spans="1:51" ht="11.25" customHeight="1" x14ac:dyDescent="0.2">
      <c r="A14" s="186">
        <f t="shared" ref="A14:A42" si="20">A13 + 1</f>
        <v>45719</v>
      </c>
      <c r="B14" s="187"/>
      <c r="C14" s="187"/>
      <c r="D14" s="188"/>
      <c r="E14" s="187"/>
      <c r="F14" s="187"/>
      <c r="G14" s="188"/>
      <c r="H14" s="189"/>
      <c r="I14" s="187"/>
      <c r="J14" s="188"/>
      <c r="K14" s="189"/>
      <c r="L14" s="187"/>
      <c r="M14" s="188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16"/>
      <c r="S14" s="157"/>
      <c r="T14" s="168">
        <f t="shared" si="0"/>
        <v>0</v>
      </c>
      <c r="U14" s="168">
        <f t="shared" si="0"/>
        <v>0</v>
      </c>
      <c r="V14" s="168">
        <f t="shared" si="12"/>
        <v>0</v>
      </c>
      <c r="W14" s="168">
        <f t="shared" si="13"/>
        <v>0</v>
      </c>
      <c r="X14" s="168">
        <f t="shared" si="1"/>
        <v>0</v>
      </c>
      <c r="Y14" s="168">
        <f t="shared" si="2"/>
        <v>0</v>
      </c>
      <c r="Z14" s="168">
        <f t="shared" si="2"/>
        <v>0</v>
      </c>
      <c r="AA14" s="168">
        <f t="shared" ref="AA14:AA42" si="23">Z14-Y14</f>
        <v>0</v>
      </c>
      <c r="AB14" s="168">
        <f t="shared" si="14"/>
        <v>0</v>
      </c>
      <c r="AC14" s="168">
        <f t="shared" si="3"/>
        <v>0</v>
      </c>
      <c r="AD14" s="168">
        <f t="shared" si="4"/>
        <v>0</v>
      </c>
      <c r="AE14" s="168">
        <f t="shared" si="4"/>
        <v>0</v>
      </c>
      <c r="AF14" s="168">
        <f t="shared" si="15"/>
        <v>0</v>
      </c>
      <c r="AG14" s="168">
        <f t="shared" si="16"/>
        <v>0</v>
      </c>
      <c r="AH14" s="168">
        <f t="shared" si="5"/>
        <v>0</v>
      </c>
      <c r="AI14" s="168">
        <f t="shared" si="6"/>
        <v>0</v>
      </c>
      <c r="AJ14" s="168">
        <f t="shared" si="6"/>
        <v>0</v>
      </c>
      <c r="AK14" s="168">
        <f t="shared" si="17"/>
        <v>0</v>
      </c>
      <c r="AL14" s="168">
        <f t="shared" si="18"/>
        <v>0</v>
      </c>
      <c r="AM14" s="168">
        <f t="shared" si="7"/>
        <v>0</v>
      </c>
      <c r="AN14" s="168">
        <f t="shared" si="8"/>
        <v>480</v>
      </c>
      <c r="AO14" s="168">
        <f t="shared" si="9"/>
        <v>0</v>
      </c>
      <c r="AP14" s="168">
        <f t="shared" si="10"/>
        <v>480</v>
      </c>
      <c r="AQ14" s="168"/>
      <c r="AR14" s="168" t="str">
        <f t="shared" ref="AR14:AR38" si="24">TEXT(A14,"TTTT")</f>
        <v>Montag</v>
      </c>
      <c r="AS14" s="168">
        <f t="shared" ref="AS14:AS38" si="25">WEEKDAY(A14,2)</f>
        <v>1</v>
      </c>
      <c r="AT14" s="168"/>
      <c r="AU14" s="168">
        <f t="shared" si="11"/>
        <v>0</v>
      </c>
      <c r="AV14" s="168">
        <f t="shared" si="19"/>
        <v>0</v>
      </c>
      <c r="AW14" s="157"/>
      <c r="AX14" s="157"/>
      <c r="AY14" s="157"/>
    </row>
    <row r="15" spans="1:51" ht="11.25" customHeight="1" x14ac:dyDescent="0.2">
      <c r="A15" s="186">
        <f t="shared" si="20"/>
        <v>45720</v>
      </c>
      <c r="B15" s="187"/>
      <c r="C15" s="187"/>
      <c r="D15" s="188"/>
      <c r="E15" s="189"/>
      <c r="F15" s="187"/>
      <c r="G15" s="188"/>
      <c r="H15" s="189"/>
      <c r="I15" s="187"/>
      <c r="J15" s="188"/>
      <c r="K15" s="189"/>
      <c r="L15" s="187"/>
      <c r="M15" s="188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15"/>
      <c r="S15" s="157"/>
      <c r="T15" s="168">
        <f t="shared" si="0"/>
        <v>0</v>
      </c>
      <c r="U15" s="168">
        <f t="shared" si="0"/>
        <v>0</v>
      </c>
      <c r="V15" s="168">
        <f t="shared" si="12"/>
        <v>0</v>
      </c>
      <c r="W15" s="168">
        <f t="shared" si="13"/>
        <v>0</v>
      </c>
      <c r="X15" s="168">
        <f t="shared" si="1"/>
        <v>0</v>
      </c>
      <c r="Y15" s="168">
        <f t="shared" si="2"/>
        <v>0</v>
      </c>
      <c r="Z15" s="168">
        <f t="shared" si="2"/>
        <v>0</v>
      </c>
      <c r="AA15" s="168">
        <f t="shared" si="23"/>
        <v>0</v>
      </c>
      <c r="AB15" s="168">
        <f t="shared" si="14"/>
        <v>0</v>
      </c>
      <c r="AC15" s="168">
        <f t="shared" si="3"/>
        <v>0</v>
      </c>
      <c r="AD15" s="168">
        <f t="shared" si="4"/>
        <v>0</v>
      </c>
      <c r="AE15" s="168">
        <f t="shared" si="4"/>
        <v>0</v>
      </c>
      <c r="AF15" s="168">
        <f t="shared" si="15"/>
        <v>0</v>
      </c>
      <c r="AG15" s="168">
        <f t="shared" si="16"/>
        <v>0</v>
      </c>
      <c r="AH15" s="168">
        <f t="shared" si="5"/>
        <v>0</v>
      </c>
      <c r="AI15" s="168">
        <f t="shared" si="6"/>
        <v>0</v>
      </c>
      <c r="AJ15" s="168">
        <f t="shared" si="6"/>
        <v>0</v>
      </c>
      <c r="AK15" s="168">
        <f t="shared" si="17"/>
        <v>0</v>
      </c>
      <c r="AL15" s="168">
        <f t="shared" si="18"/>
        <v>0</v>
      </c>
      <c r="AM15" s="168">
        <f t="shared" si="7"/>
        <v>0</v>
      </c>
      <c r="AN15" s="168">
        <f t="shared" si="8"/>
        <v>480</v>
      </c>
      <c r="AO15" s="168">
        <f t="shared" si="9"/>
        <v>0</v>
      </c>
      <c r="AP15" s="168">
        <f t="shared" si="10"/>
        <v>480</v>
      </c>
      <c r="AQ15" s="168"/>
      <c r="AR15" s="168" t="str">
        <f t="shared" si="24"/>
        <v>Dienstag</v>
      </c>
      <c r="AS15" s="168">
        <f t="shared" si="25"/>
        <v>2</v>
      </c>
      <c r="AT15" s="168"/>
      <c r="AU15" s="168">
        <f t="shared" si="11"/>
        <v>0</v>
      </c>
      <c r="AV15" s="168">
        <f t="shared" si="19"/>
        <v>0</v>
      </c>
      <c r="AW15" s="157"/>
      <c r="AX15" s="157"/>
      <c r="AY15" s="157"/>
    </row>
    <row r="16" spans="1:51" ht="13.5" customHeight="1" x14ac:dyDescent="0.2">
      <c r="A16" s="186">
        <f t="shared" si="20"/>
        <v>45721</v>
      </c>
      <c r="B16" s="187"/>
      <c r="C16" s="187"/>
      <c r="D16" s="188"/>
      <c r="E16" s="189"/>
      <c r="F16" s="187"/>
      <c r="G16" s="188"/>
      <c r="H16" s="189"/>
      <c r="I16" s="187"/>
      <c r="J16" s="188"/>
      <c r="K16" s="189"/>
      <c r="L16" s="187"/>
      <c r="M16" s="188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15"/>
      <c r="S16" s="157"/>
      <c r="T16" s="168">
        <f t="shared" si="0"/>
        <v>0</v>
      </c>
      <c r="U16" s="168">
        <f t="shared" si="0"/>
        <v>0</v>
      </c>
      <c r="V16" s="168">
        <f t="shared" si="12"/>
        <v>0</v>
      </c>
      <c r="W16" s="168">
        <f t="shared" si="13"/>
        <v>0</v>
      </c>
      <c r="X16" s="168">
        <f t="shared" si="1"/>
        <v>0</v>
      </c>
      <c r="Y16" s="168">
        <f t="shared" si="2"/>
        <v>0</v>
      </c>
      <c r="Z16" s="168">
        <f t="shared" si="2"/>
        <v>0</v>
      </c>
      <c r="AA16" s="168">
        <f t="shared" si="23"/>
        <v>0</v>
      </c>
      <c r="AB16" s="168">
        <f t="shared" si="14"/>
        <v>0</v>
      </c>
      <c r="AC16" s="168">
        <f t="shared" si="3"/>
        <v>0</v>
      </c>
      <c r="AD16" s="168">
        <f t="shared" si="4"/>
        <v>0</v>
      </c>
      <c r="AE16" s="168">
        <f t="shared" si="4"/>
        <v>0</v>
      </c>
      <c r="AF16" s="168">
        <f t="shared" si="15"/>
        <v>0</v>
      </c>
      <c r="AG16" s="168">
        <f t="shared" si="16"/>
        <v>0</v>
      </c>
      <c r="AH16" s="168">
        <f t="shared" si="5"/>
        <v>0</v>
      </c>
      <c r="AI16" s="168">
        <f t="shared" si="6"/>
        <v>0</v>
      </c>
      <c r="AJ16" s="168">
        <f t="shared" si="6"/>
        <v>0</v>
      </c>
      <c r="AK16" s="168">
        <f t="shared" si="17"/>
        <v>0</v>
      </c>
      <c r="AL16" s="168">
        <f t="shared" si="18"/>
        <v>0</v>
      </c>
      <c r="AM16" s="168">
        <f t="shared" si="7"/>
        <v>0</v>
      </c>
      <c r="AN16" s="168">
        <f t="shared" si="8"/>
        <v>480</v>
      </c>
      <c r="AO16" s="168">
        <f t="shared" si="9"/>
        <v>0</v>
      </c>
      <c r="AP16" s="168">
        <f t="shared" si="10"/>
        <v>480</v>
      </c>
      <c r="AQ16" s="168"/>
      <c r="AR16" s="168" t="str">
        <f t="shared" si="24"/>
        <v>Mittwoch</v>
      </c>
      <c r="AS16" s="168">
        <f t="shared" si="25"/>
        <v>3</v>
      </c>
      <c r="AT16" s="168"/>
      <c r="AU16" s="168">
        <f t="shared" si="11"/>
        <v>0</v>
      </c>
      <c r="AV16" s="168">
        <f t="shared" si="19"/>
        <v>0</v>
      </c>
      <c r="AW16" s="157"/>
      <c r="AX16" s="157"/>
      <c r="AY16" s="157"/>
    </row>
    <row r="17" spans="1:51" ht="12" customHeight="1" x14ac:dyDescent="0.2">
      <c r="A17" s="186">
        <f t="shared" si="20"/>
        <v>45722</v>
      </c>
      <c r="B17" s="187"/>
      <c r="C17" s="187"/>
      <c r="D17" s="121"/>
      <c r="E17" s="127"/>
      <c r="F17" s="187"/>
      <c r="G17" s="188"/>
      <c r="H17" s="189"/>
      <c r="I17" s="187"/>
      <c r="J17" s="188"/>
      <c r="K17" s="189"/>
      <c r="L17" s="187"/>
      <c r="M17" s="188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15"/>
      <c r="S17" s="157"/>
      <c r="T17" s="168">
        <f t="shared" si="0"/>
        <v>0</v>
      </c>
      <c r="U17" s="168">
        <f t="shared" si="0"/>
        <v>0</v>
      </c>
      <c r="V17" s="168">
        <f t="shared" si="12"/>
        <v>0</v>
      </c>
      <c r="W17" s="168">
        <f t="shared" si="13"/>
        <v>0</v>
      </c>
      <c r="X17" s="168">
        <f t="shared" si="1"/>
        <v>0</v>
      </c>
      <c r="Y17" s="168">
        <f t="shared" si="2"/>
        <v>0</v>
      </c>
      <c r="Z17" s="168">
        <f t="shared" si="2"/>
        <v>0</v>
      </c>
      <c r="AA17" s="168">
        <f t="shared" si="23"/>
        <v>0</v>
      </c>
      <c r="AB17" s="168">
        <f t="shared" si="14"/>
        <v>0</v>
      </c>
      <c r="AC17" s="168">
        <f t="shared" si="3"/>
        <v>0</v>
      </c>
      <c r="AD17" s="168">
        <f t="shared" si="4"/>
        <v>0</v>
      </c>
      <c r="AE17" s="168">
        <f t="shared" si="4"/>
        <v>0</v>
      </c>
      <c r="AF17" s="168">
        <f t="shared" si="15"/>
        <v>0</v>
      </c>
      <c r="AG17" s="168">
        <f t="shared" si="16"/>
        <v>0</v>
      </c>
      <c r="AH17" s="168">
        <f t="shared" si="5"/>
        <v>0</v>
      </c>
      <c r="AI17" s="168">
        <f t="shared" si="6"/>
        <v>0</v>
      </c>
      <c r="AJ17" s="168">
        <f t="shared" si="6"/>
        <v>0</v>
      </c>
      <c r="AK17" s="168">
        <f t="shared" si="17"/>
        <v>0</v>
      </c>
      <c r="AL17" s="168">
        <f t="shared" si="18"/>
        <v>0</v>
      </c>
      <c r="AM17" s="168">
        <f t="shared" si="7"/>
        <v>0</v>
      </c>
      <c r="AN17" s="168">
        <f t="shared" si="8"/>
        <v>480</v>
      </c>
      <c r="AO17" s="168">
        <f t="shared" si="9"/>
        <v>0</v>
      </c>
      <c r="AP17" s="168">
        <f t="shared" si="10"/>
        <v>480</v>
      </c>
      <c r="AQ17" s="168"/>
      <c r="AR17" s="168" t="str">
        <f t="shared" si="24"/>
        <v>Donnerstag</v>
      </c>
      <c r="AS17" s="168">
        <f t="shared" si="25"/>
        <v>4</v>
      </c>
      <c r="AT17" s="168"/>
      <c r="AU17" s="168">
        <f t="shared" si="11"/>
        <v>0</v>
      </c>
      <c r="AV17" s="168">
        <f t="shared" si="19"/>
        <v>0</v>
      </c>
      <c r="AW17" s="157"/>
      <c r="AX17" s="157"/>
      <c r="AY17" s="157"/>
    </row>
    <row r="18" spans="1:51" ht="12" customHeight="1" x14ac:dyDescent="0.2">
      <c r="A18" s="186">
        <f t="shared" si="20"/>
        <v>45723</v>
      </c>
      <c r="B18" s="187"/>
      <c r="C18" s="187"/>
      <c r="D18" s="122"/>
      <c r="E18" s="128"/>
      <c r="F18" s="187"/>
      <c r="G18" s="188"/>
      <c r="H18" s="189"/>
      <c r="I18" s="187"/>
      <c r="J18" s="188"/>
      <c r="K18" s="189"/>
      <c r="L18" s="187"/>
      <c r="M18" s="188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15"/>
      <c r="S18" s="157"/>
      <c r="T18" s="168">
        <f t="shared" si="0"/>
        <v>0</v>
      </c>
      <c r="U18" s="168">
        <f t="shared" si="0"/>
        <v>0</v>
      </c>
      <c r="V18" s="168">
        <f t="shared" si="12"/>
        <v>0</v>
      </c>
      <c r="W18" s="168">
        <f t="shared" si="13"/>
        <v>0</v>
      </c>
      <c r="X18" s="168">
        <f t="shared" si="1"/>
        <v>0</v>
      </c>
      <c r="Y18" s="168">
        <f t="shared" si="2"/>
        <v>0</v>
      </c>
      <c r="Z18" s="168">
        <f t="shared" si="2"/>
        <v>0</v>
      </c>
      <c r="AA18" s="168">
        <f t="shared" si="23"/>
        <v>0</v>
      </c>
      <c r="AB18" s="168">
        <f t="shared" si="14"/>
        <v>0</v>
      </c>
      <c r="AC18" s="168">
        <f t="shared" si="3"/>
        <v>0</v>
      </c>
      <c r="AD18" s="168">
        <f t="shared" si="4"/>
        <v>0</v>
      </c>
      <c r="AE18" s="168">
        <f t="shared" si="4"/>
        <v>0</v>
      </c>
      <c r="AF18" s="168">
        <f t="shared" si="15"/>
        <v>0</v>
      </c>
      <c r="AG18" s="168">
        <f t="shared" si="16"/>
        <v>0</v>
      </c>
      <c r="AH18" s="168">
        <f t="shared" si="5"/>
        <v>0</v>
      </c>
      <c r="AI18" s="168">
        <f t="shared" si="6"/>
        <v>0</v>
      </c>
      <c r="AJ18" s="168">
        <f t="shared" si="6"/>
        <v>0</v>
      </c>
      <c r="AK18" s="168">
        <f t="shared" si="17"/>
        <v>0</v>
      </c>
      <c r="AL18" s="168">
        <f t="shared" si="18"/>
        <v>0</v>
      </c>
      <c r="AM18" s="168">
        <f t="shared" si="7"/>
        <v>0</v>
      </c>
      <c r="AN18" s="168">
        <f t="shared" si="8"/>
        <v>480</v>
      </c>
      <c r="AO18" s="168">
        <f t="shared" si="9"/>
        <v>0</v>
      </c>
      <c r="AP18" s="168">
        <f t="shared" si="10"/>
        <v>480</v>
      </c>
      <c r="AQ18" s="168"/>
      <c r="AR18" s="168" t="str">
        <f t="shared" si="24"/>
        <v>Freitag</v>
      </c>
      <c r="AS18" s="168">
        <f t="shared" si="25"/>
        <v>5</v>
      </c>
      <c r="AT18" s="168"/>
      <c r="AU18" s="168">
        <f t="shared" si="11"/>
        <v>0</v>
      </c>
      <c r="AV18" s="168">
        <f t="shared" si="19"/>
        <v>0</v>
      </c>
      <c r="AW18" s="157"/>
      <c r="AX18" s="157"/>
      <c r="AY18" s="157"/>
    </row>
    <row r="19" spans="1:51" ht="12" customHeight="1" x14ac:dyDescent="0.2">
      <c r="A19" s="186">
        <f t="shared" si="20"/>
        <v>45724</v>
      </c>
      <c r="B19" s="187"/>
      <c r="C19" s="187"/>
      <c r="D19" s="122"/>
      <c r="E19" s="128"/>
      <c r="F19" s="187"/>
      <c r="G19" s="188"/>
      <c r="H19" s="189"/>
      <c r="I19" s="187"/>
      <c r="J19" s="188"/>
      <c r="K19" s="189"/>
      <c r="L19" s="187"/>
      <c r="M19" s="188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15"/>
      <c r="S19" s="157"/>
      <c r="T19" s="168">
        <f t="shared" si="0"/>
        <v>0</v>
      </c>
      <c r="U19" s="168">
        <f t="shared" si="0"/>
        <v>0</v>
      </c>
      <c r="V19" s="168">
        <f t="shared" si="12"/>
        <v>0</v>
      </c>
      <c r="W19" s="168">
        <f t="shared" si="13"/>
        <v>0</v>
      </c>
      <c r="X19" s="168">
        <f t="shared" si="1"/>
        <v>0</v>
      </c>
      <c r="Y19" s="168">
        <f t="shared" si="2"/>
        <v>0</v>
      </c>
      <c r="Z19" s="168">
        <f t="shared" si="2"/>
        <v>0</v>
      </c>
      <c r="AA19" s="168">
        <f t="shared" si="23"/>
        <v>0</v>
      </c>
      <c r="AB19" s="168">
        <f t="shared" si="14"/>
        <v>0</v>
      </c>
      <c r="AC19" s="168">
        <f t="shared" si="3"/>
        <v>0</v>
      </c>
      <c r="AD19" s="168">
        <f t="shared" si="4"/>
        <v>0</v>
      </c>
      <c r="AE19" s="168">
        <f t="shared" si="4"/>
        <v>0</v>
      </c>
      <c r="AF19" s="168">
        <f t="shared" si="15"/>
        <v>0</v>
      </c>
      <c r="AG19" s="168">
        <f t="shared" si="16"/>
        <v>0</v>
      </c>
      <c r="AH19" s="168">
        <f t="shared" si="5"/>
        <v>0</v>
      </c>
      <c r="AI19" s="168">
        <f t="shared" si="6"/>
        <v>0</v>
      </c>
      <c r="AJ19" s="168">
        <f t="shared" si="6"/>
        <v>0</v>
      </c>
      <c r="AK19" s="168">
        <f t="shared" si="17"/>
        <v>0</v>
      </c>
      <c r="AL19" s="168">
        <f t="shared" si="18"/>
        <v>0</v>
      </c>
      <c r="AM19" s="168">
        <f t="shared" si="7"/>
        <v>0</v>
      </c>
      <c r="AN19" s="168">
        <f t="shared" si="8"/>
        <v>0</v>
      </c>
      <c r="AO19" s="168">
        <f t="shared" si="9"/>
        <v>0</v>
      </c>
      <c r="AP19" s="168">
        <f t="shared" si="10"/>
        <v>0</v>
      </c>
      <c r="AQ19" s="168"/>
      <c r="AR19" s="168" t="str">
        <f t="shared" si="24"/>
        <v>Samstag</v>
      </c>
      <c r="AS19" s="168">
        <f t="shared" si="25"/>
        <v>6</v>
      </c>
      <c r="AT19" s="168"/>
      <c r="AU19" s="168">
        <f t="shared" si="11"/>
        <v>0</v>
      </c>
      <c r="AV19" s="168">
        <f t="shared" si="19"/>
        <v>1</v>
      </c>
      <c r="AW19" s="157"/>
    </row>
    <row r="20" spans="1:51" ht="12" customHeight="1" x14ac:dyDescent="0.2">
      <c r="A20" s="186">
        <f t="shared" si="20"/>
        <v>45725</v>
      </c>
      <c r="B20" s="187"/>
      <c r="C20" s="187"/>
      <c r="D20" s="122"/>
      <c r="E20" s="128"/>
      <c r="F20" s="187"/>
      <c r="G20" s="188"/>
      <c r="H20" s="189"/>
      <c r="I20" s="187"/>
      <c r="J20" s="188"/>
      <c r="K20" s="189"/>
      <c r="L20" s="187"/>
      <c r="M20" s="188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15"/>
      <c r="S20" s="157"/>
      <c r="T20" s="168">
        <f t="shared" si="0"/>
        <v>0</v>
      </c>
      <c r="U20" s="168">
        <f t="shared" si="0"/>
        <v>0</v>
      </c>
      <c r="V20" s="168">
        <f t="shared" si="12"/>
        <v>0</v>
      </c>
      <c r="W20" s="168">
        <f t="shared" si="13"/>
        <v>0</v>
      </c>
      <c r="X20" s="168">
        <f t="shared" si="1"/>
        <v>0</v>
      </c>
      <c r="Y20" s="168">
        <f t="shared" si="2"/>
        <v>0</v>
      </c>
      <c r="Z20" s="168">
        <f t="shared" si="2"/>
        <v>0</v>
      </c>
      <c r="AA20" s="168">
        <f t="shared" si="23"/>
        <v>0</v>
      </c>
      <c r="AB20" s="168">
        <f t="shared" si="14"/>
        <v>0</v>
      </c>
      <c r="AC20" s="168">
        <f t="shared" si="3"/>
        <v>0</v>
      </c>
      <c r="AD20" s="168">
        <f t="shared" si="4"/>
        <v>0</v>
      </c>
      <c r="AE20" s="168">
        <f t="shared" si="4"/>
        <v>0</v>
      </c>
      <c r="AF20" s="168">
        <f t="shared" si="15"/>
        <v>0</v>
      </c>
      <c r="AG20" s="168">
        <f t="shared" si="16"/>
        <v>0</v>
      </c>
      <c r="AH20" s="168">
        <f t="shared" si="5"/>
        <v>0</v>
      </c>
      <c r="AI20" s="168">
        <f t="shared" si="6"/>
        <v>0</v>
      </c>
      <c r="AJ20" s="168">
        <f t="shared" si="6"/>
        <v>0</v>
      </c>
      <c r="AK20" s="168">
        <f t="shared" si="17"/>
        <v>0</v>
      </c>
      <c r="AL20" s="168">
        <f t="shared" si="18"/>
        <v>0</v>
      </c>
      <c r="AM20" s="168">
        <f t="shared" si="7"/>
        <v>0</v>
      </c>
      <c r="AN20" s="168">
        <f t="shared" si="8"/>
        <v>0</v>
      </c>
      <c r="AO20" s="168">
        <f t="shared" si="9"/>
        <v>0</v>
      </c>
      <c r="AP20" s="168">
        <f t="shared" si="10"/>
        <v>0</v>
      </c>
      <c r="AQ20" s="168"/>
      <c r="AR20" s="168" t="str">
        <f t="shared" si="24"/>
        <v>Sonntag</v>
      </c>
      <c r="AS20" s="168">
        <f t="shared" si="25"/>
        <v>7</v>
      </c>
      <c r="AT20" s="168"/>
      <c r="AU20" s="168">
        <f t="shared" si="11"/>
        <v>0</v>
      </c>
      <c r="AV20" s="168">
        <f t="shared" si="19"/>
        <v>1</v>
      </c>
      <c r="AW20" s="157"/>
    </row>
    <row r="21" spans="1:51" ht="12" customHeight="1" x14ac:dyDescent="0.2">
      <c r="A21" s="186">
        <f t="shared" si="20"/>
        <v>45726</v>
      </c>
      <c r="B21" s="187"/>
      <c r="C21" s="187"/>
      <c r="D21" s="122"/>
      <c r="E21" s="128"/>
      <c r="F21" s="187"/>
      <c r="G21" s="188"/>
      <c r="H21" s="189"/>
      <c r="I21" s="187"/>
      <c r="J21" s="188"/>
      <c r="K21" s="189"/>
      <c r="L21" s="187"/>
      <c r="M21" s="188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15"/>
      <c r="S21" s="157"/>
      <c r="T21" s="168">
        <f t="shared" si="0"/>
        <v>0</v>
      </c>
      <c r="U21" s="168">
        <f t="shared" si="0"/>
        <v>0</v>
      </c>
      <c r="V21" s="168">
        <f t="shared" si="12"/>
        <v>0</v>
      </c>
      <c r="W21" s="168">
        <f t="shared" si="13"/>
        <v>0</v>
      </c>
      <c r="X21" s="168">
        <f t="shared" si="1"/>
        <v>0</v>
      </c>
      <c r="Y21" s="168">
        <f t="shared" si="2"/>
        <v>0</v>
      </c>
      <c r="Z21" s="168">
        <f t="shared" si="2"/>
        <v>0</v>
      </c>
      <c r="AA21" s="168">
        <f t="shared" si="23"/>
        <v>0</v>
      </c>
      <c r="AB21" s="168">
        <f t="shared" si="14"/>
        <v>0</v>
      </c>
      <c r="AC21" s="168">
        <f t="shared" si="3"/>
        <v>0</v>
      </c>
      <c r="AD21" s="168">
        <f t="shared" si="4"/>
        <v>0</v>
      </c>
      <c r="AE21" s="168">
        <f t="shared" si="4"/>
        <v>0</v>
      </c>
      <c r="AF21" s="168">
        <f t="shared" si="15"/>
        <v>0</v>
      </c>
      <c r="AG21" s="168">
        <f t="shared" si="16"/>
        <v>0</v>
      </c>
      <c r="AH21" s="168">
        <f t="shared" si="5"/>
        <v>0</v>
      </c>
      <c r="AI21" s="168">
        <f t="shared" si="6"/>
        <v>0</v>
      </c>
      <c r="AJ21" s="168">
        <f t="shared" si="6"/>
        <v>0</v>
      </c>
      <c r="AK21" s="168">
        <f t="shared" si="17"/>
        <v>0</v>
      </c>
      <c r="AL21" s="168">
        <f t="shared" si="18"/>
        <v>0</v>
      </c>
      <c r="AM21" s="168">
        <f t="shared" si="7"/>
        <v>0</v>
      </c>
      <c r="AN21" s="168">
        <f t="shared" si="8"/>
        <v>480</v>
      </c>
      <c r="AO21" s="168">
        <f t="shared" si="9"/>
        <v>0</v>
      </c>
      <c r="AP21" s="168">
        <f t="shared" si="10"/>
        <v>480</v>
      </c>
      <c r="AQ21" s="168"/>
      <c r="AR21" s="168" t="str">
        <f t="shared" si="24"/>
        <v>Montag</v>
      </c>
      <c r="AS21" s="168">
        <f t="shared" si="25"/>
        <v>1</v>
      </c>
      <c r="AT21" s="168"/>
      <c r="AU21" s="168">
        <f t="shared" si="11"/>
        <v>0</v>
      </c>
      <c r="AV21" s="168">
        <f t="shared" si="19"/>
        <v>0</v>
      </c>
      <c r="AW21" s="157"/>
    </row>
    <row r="22" spans="1:51" ht="12" customHeight="1" x14ac:dyDescent="0.2">
      <c r="A22" s="186">
        <f t="shared" si="20"/>
        <v>45727</v>
      </c>
      <c r="B22" s="187"/>
      <c r="C22" s="187"/>
      <c r="D22" s="188"/>
      <c r="E22" s="189"/>
      <c r="F22" s="187"/>
      <c r="G22" s="188"/>
      <c r="H22" s="189"/>
      <c r="I22" s="187"/>
      <c r="J22" s="188"/>
      <c r="K22" s="189"/>
      <c r="L22" s="187"/>
      <c r="M22" s="188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15"/>
      <c r="S22" s="157"/>
      <c r="T22" s="168">
        <f t="shared" si="0"/>
        <v>0</v>
      </c>
      <c r="U22" s="168">
        <f t="shared" si="0"/>
        <v>0</v>
      </c>
      <c r="V22" s="168">
        <f t="shared" si="12"/>
        <v>0</v>
      </c>
      <c r="W22" s="168">
        <f t="shared" si="13"/>
        <v>0</v>
      </c>
      <c r="X22" s="168">
        <f t="shared" si="1"/>
        <v>0</v>
      </c>
      <c r="Y22" s="168">
        <f t="shared" si="2"/>
        <v>0</v>
      </c>
      <c r="Z22" s="168">
        <f t="shared" si="2"/>
        <v>0</v>
      </c>
      <c r="AA22" s="168">
        <f t="shared" si="23"/>
        <v>0</v>
      </c>
      <c r="AB22" s="168">
        <f t="shared" si="14"/>
        <v>0</v>
      </c>
      <c r="AC22" s="168">
        <f t="shared" si="3"/>
        <v>0</v>
      </c>
      <c r="AD22" s="168">
        <f t="shared" si="4"/>
        <v>0</v>
      </c>
      <c r="AE22" s="168">
        <f t="shared" si="4"/>
        <v>0</v>
      </c>
      <c r="AF22" s="168">
        <f t="shared" si="15"/>
        <v>0</v>
      </c>
      <c r="AG22" s="168">
        <f t="shared" si="16"/>
        <v>0</v>
      </c>
      <c r="AH22" s="168">
        <f t="shared" si="5"/>
        <v>0</v>
      </c>
      <c r="AI22" s="168">
        <f t="shared" si="6"/>
        <v>0</v>
      </c>
      <c r="AJ22" s="168">
        <f t="shared" si="6"/>
        <v>0</v>
      </c>
      <c r="AK22" s="168">
        <f t="shared" si="17"/>
        <v>0</v>
      </c>
      <c r="AL22" s="168">
        <f t="shared" si="18"/>
        <v>0</v>
      </c>
      <c r="AM22" s="168">
        <f t="shared" si="7"/>
        <v>0</v>
      </c>
      <c r="AN22" s="168">
        <f t="shared" si="8"/>
        <v>480</v>
      </c>
      <c r="AO22" s="168">
        <f t="shared" si="9"/>
        <v>0</v>
      </c>
      <c r="AP22" s="168">
        <f t="shared" si="10"/>
        <v>480</v>
      </c>
      <c r="AQ22" s="168"/>
      <c r="AR22" s="168" t="str">
        <f t="shared" si="24"/>
        <v>Dienstag</v>
      </c>
      <c r="AS22" s="168">
        <f t="shared" si="25"/>
        <v>2</v>
      </c>
      <c r="AT22" s="168"/>
      <c r="AU22" s="168">
        <f t="shared" si="11"/>
        <v>0</v>
      </c>
      <c r="AV22" s="168">
        <f t="shared" si="19"/>
        <v>0</v>
      </c>
      <c r="AW22" s="157"/>
    </row>
    <row r="23" spans="1:51" ht="12" customHeight="1" x14ac:dyDescent="0.2">
      <c r="A23" s="186">
        <f t="shared" si="20"/>
        <v>45728</v>
      </c>
      <c r="B23" s="187"/>
      <c r="C23" s="187"/>
      <c r="D23" s="188"/>
      <c r="E23" s="189"/>
      <c r="F23" s="187"/>
      <c r="G23" s="188"/>
      <c r="H23" s="189"/>
      <c r="I23" s="187"/>
      <c r="J23" s="188"/>
      <c r="K23" s="189"/>
      <c r="L23" s="187"/>
      <c r="M23" s="188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15"/>
      <c r="S23" s="157"/>
      <c r="T23" s="168">
        <f t="shared" si="0"/>
        <v>0</v>
      </c>
      <c r="U23" s="168">
        <f t="shared" si="0"/>
        <v>0</v>
      </c>
      <c r="V23" s="168">
        <f t="shared" si="12"/>
        <v>0</v>
      </c>
      <c r="W23" s="168">
        <f t="shared" si="13"/>
        <v>0</v>
      </c>
      <c r="X23" s="168">
        <f t="shared" si="1"/>
        <v>0</v>
      </c>
      <c r="Y23" s="168">
        <f t="shared" si="2"/>
        <v>0</v>
      </c>
      <c r="Z23" s="168">
        <f t="shared" si="2"/>
        <v>0</v>
      </c>
      <c r="AA23" s="168">
        <f t="shared" si="23"/>
        <v>0</v>
      </c>
      <c r="AB23" s="168">
        <f t="shared" si="14"/>
        <v>0</v>
      </c>
      <c r="AC23" s="168">
        <f t="shared" si="3"/>
        <v>0</v>
      </c>
      <c r="AD23" s="168">
        <f t="shared" si="4"/>
        <v>0</v>
      </c>
      <c r="AE23" s="168">
        <f t="shared" si="4"/>
        <v>0</v>
      </c>
      <c r="AF23" s="168">
        <f t="shared" si="15"/>
        <v>0</v>
      </c>
      <c r="AG23" s="168">
        <f t="shared" si="16"/>
        <v>0</v>
      </c>
      <c r="AH23" s="168">
        <f t="shared" si="5"/>
        <v>0</v>
      </c>
      <c r="AI23" s="168">
        <f t="shared" si="6"/>
        <v>0</v>
      </c>
      <c r="AJ23" s="168">
        <f t="shared" si="6"/>
        <v>0</v>
      </c>
      <c r="AK23" s="168">
        <f t="shared" si="17"/>
        <v>0</v>
      </c>
      <c r="AL23" s="168">
        <f t="shared" si="18"/>
        <v>0</v>
      </c>
      <c r="AM23" s="168">
        <f t="shared" si="7"/>
        <v>0</v>
      </c>
      <c r="AN23" s="168">
        <f t="shared" si="8"/>
        <v>480</v>
      </c>
      <c r="AO23" s="168">
        <f t="shared" si="9"/>
        <v>0</v>
      </c>
      <c r="AP23" s="168">
        <f t="shared" si="10"/>
        <v>480</v>
      </c>
      <c r="AQ23" s="168"/>
      <c r="AR23" s="168" t="str">
        <f t="shared" si="24"/>
        <v>Mittwoch</v>
      </c>
      <c r="AS23" s="168">
        <f t="shared" si="25"/>
        <v>3</v>
      </c>
      <c r="AT23" s="168"/>
      <c r="AU23" s="168">
        <f t="shared" si="11"/>
        <v>0</v>
      </c>
      <c r="AV23" s="168">
        <f t="shared" si="19"/>
        <v>0</v>
      </c>
      <c r="AW23" s="157"/>
    </row>
    <row r="24" spans="1:51" ht="12" customHeight="1" x14ac:dyDescent="0.2">
      <c r="A24" s="186">
        <f t="shared" si="20"/>
        <v>45729</v>
      </c>
      <c r="B24" s="187"/>
      <c r="C24" s="187"/>
      <c r="D24" s="121"/>
      <c r="E24" s="127"/>
      <c r="F24" s="187"/>
      <c r="G24" s="188"/>
      <c r="H24" s="189"/>
      <c r="I24" s="187"/>
      <c r="J24" s="188"/>
      <c r="K24" s="189"/>
      <c r="L24" s="187"/>
      <c r="M24" s="188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15"/>
      <c r="S24" s="157"/>
      <c r="T24" s="168">
        <f t="shared" si="0"/>
        <v>0</v>
      </c>
      <c r="U24" s="168">
        <f t="shared" si="0"/>
        <v>0</v>
      </c>
      <c r="V24" s="168">
        <f t="shared" si="12"/>
        <v>0</v>
      </c>
      <c r="W24" s="168">
        <f t="shared" si="13"/>
        <v>0</v>
      </c>
      <c r="X24" s="168">
        <f t="shared" si="1"/>
        <v>0</v>
      </c>
      <c r="Y24" s="168">
        <f t="shared" si="2"/>
        <v>0</v>
      </c>
      <c r="Z24" s="168">
        <f t="shared" si="2"/>
        <v>0</v>
      </c>
      <c r="AA24" s="168">
        <f t="shared" si="23"/>
        <v>0</v>
      </c>
      <c r="AB24" s="168">
        <f t="shared" si="14"/>
        <v>0</v>
      </c>
      <c r="AC24" s="168">
        <f t="shared" si="3"/>
        <v>0</v>
      </c>
      <c r="AD24" s="168">
        <f t="shared" si="4"/>
        <v>0</v>
      </c>
      <c r="AE24" s="168">
        <f t="shared" si="4"/>
        <v>0</v>
      </c>
      <c r="AF24" s="168">
        <f t="shared" si="15"/>
        <v>0</v>
      </c>
      <c r="AG24" s="168">
        <f t="shared" si="16"/>
        <v>0</v>
      </c>
      <c r="AH24" s="168">
        <f t="shared" si="5"/>
        <v>0</v>
      </c>
      <c r="AI24" s="168">
        <f t="shared" si="6"/>
        <v>0</v>
      </c>
      <c r="AJ24" s="168">
        <f t="shared" si="6"/>
        <v>0</v>
      </c>
      <c r="AK24" s="168">
        <f t="shared" si="17"/>
        <v>0</v>
      </c>
      <c r="AL24" s="168">
        <f t="shared" si="18"/>
        <v>0</v>
      </c>
      <c r="AM24" s="168">
        <f t="shared" si="7"/>
        <v>0</v>
      </c>
      <c r="AN24" s="168">
        <f t="shared" si="8"/>
        <v>480</v>
      </c>
      <c r="AO24" s="168">
        <f t="shared" si="9"/>
        <v>0</v>
      </c>
      <c r="AP24" s="168">
        <f t="shared" si="10"/>
        <v>480</v>
      </c>
      <c r="AQ24" s="168"/>
      <c r="AR24" s="168" t="str">
        <f t="shared" si="24"/>
        <v>Donnerstag</v>
      </c>
      <c r="AS24" s="168">
        <f t="shared" si="25"/>
        <v>4</v>
      </c>
      <c r="AT24" s="168"/>
      <c r="AU24" s="168">
        <f t="shared" si="11"/>
        <v>0</v>
      </c>
      <c r="AV24" s="168">
        <f t="shared" si="19"/>
        <v>0</v>
      </c>
      <c r="AW24" s="157"/>
    </row>
    <row r="25" spans="1:51" ht="12" customHeight="1" x14ac:dyDescent="0.2">
      <c r="A25" s="186">
        <f t="shared" si="20"/>
        <v>45730</v>
      </c>
      <c r="B25" s="187"/>
      <c r="C25" s="187"/>
      <c r="D25" s="122"/>
      <c r="E25" s="128"/>
      <c r="F25" s="187"/>
      <c r="G25" s="188"/>
      <c r="H25" s="189"/>
      <c r="I25" s="187"/>
      <c r="J25" s="188"/>
      <c r="K25" s="189"/>
      <c r="L25" s="187"/>
      <c r="M25" s="188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15"/>
      <c r="S25" s="157"/>
      <c r="T25" s="168">
        <f t="shared" si="0"/>
        <v>0</v>
      </c>
      <c r="U25" s="168">
        <f t="shared" si="0"/>
        <v>0</v>
      </c>
      <c r="V25" s="168">
        <f t="shared" si="12"/>
        <v>0</v>
      </c>
      <c r="W25" s="168">
        <f t="shared" si="13"/>
        <v>0</v>
      </c>
      <c r="X25" s="168">
        <f t="shared" si="1"/>
        <v>0</v>
      </c>
      <c r="Y25" s="168">
        <f t="shared" si="2"/>
        <v>0</v>
      </c>
      <c r="Z25" s="168">
        <f t="shared" si="2"/>
        <v>0</v>
      </c>
      <c r="AA25" s="168">
        <f t="shared" si="23"/>
        <v>0</v>
      </c>
      <c r="AB25" s="168">
        <f t="shared" si="14"/>
        <v>0</v>
      </c>
      <c r="AC25" s="168">
        <f t="shared" si="3"/>
        <v>0</v>
      </c>
      <c r="AD25" s="168">
        <f t="shared" si="4"/>
        <v>0</v>
      </c>
      <c r="AE25" s="168">
        <f t="shared" si="4"/>
        <v>0</v>
      </c>
      <c r="AF25" s="168">
        <f t="shared" si="15"/>
        <v>0</v>
      </c>
      <c r="AG25" s="168">
        <f t="shared" si="16"/>
        <v>0</v>
      </c>
      <c r="AH25" s="168">
        <f t="shared" si="5"/>
        <v>0</v>
      </c>
      <c r="AI25" s="168">
        <f t="shared" si="6"/>
        <v>0</v>
      </c>
      <c r="AJ25" s="168">
        <f t="shared" si="6"/>
        <v>0</v>
      </c>
      <c r="AK25" s="168">
        <f t="shared" si="17"/>
        <v>0</v>
      </c>
      <c r="AL25" s="168">
        <f t="shared" si="18"/>
        <v>0</v>
      </c>
      <c r="AM25" s="168">
        <f t="shared" si="7"/>
        <v>0</v>
      </c>
      <c r="AN25" s="168">
        <f t="shared" si="8"/>
        <v>480</v>
      </c>
      <c r="AO25" s="168">
        <f t="shared" si="9"/>
        <v>0</v>
      </c>
      <c r="AP25" s="168">
        <f t="shared" si="10"/>
        <v>480</v>
      </c>
      <c r="AQ25" s="168"/>
      <c r="AR25" s="168" t="str">
        <f t="shared" si="24"/>
        <v>Freitag</v>
      </c>
      <c r="AS25" s="168">
        <f t="shared" si="25"/>
        <v>5</v>
      </c>
      <c r="AT25" s="168"/>
      <c r="AU25" s="168">
        <f t="shared" si="11"/>
        <v>0</v>
      </c>
      <c r="AV25" s="168">
        <f t="shared" si="19"/>
        <v>0</v>
      </c>
      <c r="AW25" s="157"/>
    </row>
    <row r="26" spans="1:51" ht="12" customHeight="1" x14ac:dyDescent="0.2">
      <c r="A26" s="186">
        <f t="shared" si="20"/>
        <v>45731</v>
      </c>
      <c r="B26" s="187"/>
      <c r="C26" s="187"/>
      <c r="D26" s="122"/>
      <c r="E26" s="128"/>
      <c r="F26" s="187"/>
      <c r="G26" s="188"/>
      <c r="H26" s="189"/>
      <c r="I26" s="187"/>
      <c r="J26" s="188"/>
      <c r="K26" s="189"/>
      <c r="L26" s="187"/>
      <c r="M26" s="188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15"/>
      <c r="S26" s="157"/>
      <c r="T26" s="168">
        <f t="shared" si="0"/>
        <v>0</v>
      </c>
      <c r="U26" s="168">
        <f t="shared" si="0"/>
        <v>0</v>
      </c>
      <c r="V26" s="168">
        <f t="shared" si="12"/>
        <v>0</v>
      </c>
      <c r="W26" s="168">
        <f t="shared" si="13"/>
        <v>0</v>
      </c>
      <c r="X26" s="168">
        <f t="shared" si="1"/>
        <v>0</v>
      </c>
      <c r="Y26" s="168">
        <f t="shared" si="2"/>
        <v>0</v>
      </c>
      <c r="Z26" s="168">
        <f t="shared" si="2"/>
        <v>0</v>
      </c>
      <c r="AA26" s="168">
        <f t="shared" si="23"/>
        <v>0</v>
      </c>
      <c r="AB26" s="168">
        <f t="shared" si="14"/>
        <v>0</v>
      </c>
      <c r="AC26" s="168">
        <f t="shared" si="3"/>
        <v>0</v>
      </c>
      <c r="AD26" s="168">
        <f t="shared" si="4"/>
        <v>0</v>
      </c>
      <c r="AE26" s="168">
        <f t="shared" si="4"/>
        <v>0</v>
      </c>
      <c r="AF26" s="168">
        <f t="shared" si="15"/>
        <v>0</v>
      </c>
      <c r="AG26" s="168">
        <f t="shared" si="16"/>
        <v>0</v>
      </c>
      <c r="AH26" s="168">
        <f t="shared" si="5"/>
        <v>0</v>
      </c>
      <c r="AI26" s="168">
        <f t="shared" si="6"/>
        <v>0</v>
      </c>
      <c r="AJ26" s="168">
        <f t="shared" si="6"/>
        <v>0</v>
      </c>
      <c r="AK26" s="168">
        <f t="shared" si="17"/>
        <v>0</v>
      </c>
      <c r="AL26" s="168">
        <f t="shared" si="18"/>
        <v>0</v>
      </c>
      <c r="AM26" s="168">
        <f t="shared" si="7"/>
        <v>0</v>
      </c>
      <c r="AN26" s="168">
        <f t="shared" si="8"/>
        <v>0</v>
      </c>
      <c r="AO26" s="168">
        <f t="shared" si="9"/>
        <v>0</v>
      </c>
      <c r="AP26" s="168">
        <f t="shared" si="10"/>
        <v>0</v>
      </c>
      <c r="AQ26" s="168"/>
      <c r="AR26" s="168" t="str">
        <f t="shared" si="24"/>
        <v>Samstag</v>
      </c>
      <c r="AS26" s="168">
        <f t="shared" si="25"/>
        <v>6</v>
      </c>
      <c r="AT26" s="168"/>
      <c r="AU26" s="168">
        <f t="shared" si="11"/>
        <v>0</v>
      </c>
      <c r="AV26" s="168">
        <f t="shared" si="19"/>
        <v>1</v>
      </c>
      <c r="AW26" s="157"/>
    </row>
    <row r="27" spans="1:51" ht="12" customHeight="1" x14ac:dyDescent="0.2">
      <c r="A27" s="186">
        <f t="shared" si="20"/>
        <v>45732</v>
      </c>
      <c r="B27" s="187"/>
      <c r="C27" s="187"/>
      <c r="D27" s="122"/>
      <c r="E27" s="128"/>
      <c r="F27" s="187"/>
      <c r="G27" s="188"/>
      <c r="H27" s="189"/>
      <c r="I27" s="187"/>
      <c r="J27" s="188"/>
      <c r="K27" s="189"/>
      <c r="L27" s="187"/>
      <c r="M27" s="188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15"/>
      <c r="S27" s="157"/>
      <c r="T27" s="168">
        <f t="shared" si="0"/>
        <v>0</v>
      </c>
      <c r="U27" s="168">
        <f t="shared" si="0"/>
        <v>0</v>
      </c>
      <c r="V27" s="168">
        <f t="shared" si="12"/>
        <v>0</v>
      </c>
      <c r="W27" s="168">
        <f t="shared" si="13"/>
        <v>0</v>
      </c>
      <c r="X27" s="168">
        <f t="shared" si="1"/>
        <v>0</v>
      </c>
      <c r="Y27" s="168">
        <f t="shared" si="2"/>
        <v>0</v>
      </c>
      <c r="Z27" s="168">
        <f t="shared" si="2"/>
        <v>0</v>
      </c>
      <c r="AA27" s="168">
        <f t="shared" si="23"/>
        <v>0</v>
      </c>
      <c r="AB27" s="168">
        <f t="shared" si="14"/>
        <v>0</v>
      </c>
      <c r="AC27" s="168">
        <f t="shared" si="3"/>
        <v>0</v>
      </c>
      <c r="AD27" s="168">
        <f t="shared" si="4"/>
        <v>0</v>
      </c>
      <c r="AE27" s="168">
        <f t="shared" si="4"/>
        <v>0</v>
      </c>
      <c r="AF27" s="168">
        <f t="shared" si="15"/>
        <v>0</v>
      </c>
      <c r="AG27" s="168">
        <f t="shared" si="16"/>
        <v>0</v>
      </c>
      <c r="AH27" s="168">
        <f t="shared" si="5"/>
        <v>0</v>
      </c>
      <c r="AI27" s="168">
        <f t="shared" si="6"/>
        <v>0</v>
      </c>
      <c r="AJ27" s="168">
        <f t="shared" si="6"/>
        <v>0</v>
      </c>
      <c r="AK27" s="168">
        <f t="shared" si="17"/>
        <v>0</v>
      </c>
      <c r="AL27" s="168">
        <f t="shared" si="18"/>
        <v>0</v>
      </c>
      <c r="AM27" s="168">
        <f t="shared" si="7"/>
        <v>0</v>
      </c>
      <c r="AN27" s="168">
        <f t="shared" si="8"/>
        <v>0</v>
      </c>
      <c r="AO27" s="168">
        <f t="shared" si="9"/>
        <v>0</v>
      </c>
      <c r="AP27" s="168">
        <f t="shared" si="10"/>
        <v>0</v>
      </c>
      <c r="AQ27" s="168"/>
      <c r="AR27" s="168" t="str">
        <f t="shared" si="24"/>
        <v>Sonntag</v>
      </c>
      <c r="AS27" s="168">
        <f t="shared" si="25"/>
        <v>7</v>
      </c>
      <c r="AT27" s="168"/>
      <c r="AU27" s="168">
        <f t="shared" si="11"/>
        <v>0</v>
      </c>
      <c r="AV27" s="168">
        <f t="shared" si="19"/>
        <v>1</v>
      </c>
      <c r="AW27" s="157"/>
    </row>
    <row r="28" spans="1:51" ht="12" customHeight="1" x14ac:dyDescent="0.2">
      <c r="A28" s="186">
        <f t="shared" si="20"/>
        <v>45733</v>
      </c>
      <c r="B28" s="187"/>
      <c r="C28" s="187"/>
      <c r="D28" s="122"/>
      <c r="E28" s="128"/>
      <c r="F28" s="187"/>
      <c r="G28" s="188"/>
      <c r="H28" s="189"/>
      <c r="I28" s="187"/>
      <c r="J28" s="188"/>
      <c r="K28" s="189"/>
      <c r="L28" s="187"/>
      <c r="M28" s="188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15"/>
      <c r="S28" s="157"/>
      <c r="T28" s="168">
        <f t="shared" si="0"/>
        <v>0</v>
      </c>
      <c r="U28" s="168">
        <f t="shared" si="0"/>
        <v>0</v>
      </c>
      <c r="V28" s="168">
        <f t="shared" si="12"/>
        <v>0</v>
      </c>
      <c r="W28" s="168">
        <f t="shared" si="13"/>
        <v>0</v>
      </c>
      <c r="X28" s="168">
        <f t="shared" si="1"/>
        <v>0</v>
      </c>
      <c r="Y28" s="168">
        <f t="shared" si="2"/>
        <v>0</v>
      </c>
      <c r="Z28" s="168">
        <f t="shared" si="2"/>
        <v>0</v>
      </c>
      <c r="AA28" s="168">
        <f t="shared" si="23"/>
        <v>0</v>
      </c>
      <c r="AB28" s="168">
        <f t="shared" si="14"/>
        <v>0</v>
      </c>
      <c r="AC28" s="168">
        <f t="shared" si="3"/>
        <v>0</v>
      </c>
      <c r="AD28" s="168">
        <f t="shared" si="4"/>
        <v>0</v>
      </c>
      <c r="AE28" s="168">
        <f t="shared" si="4"/>
        <v>0</v>
      </c>
      <c r="AF28" s="168">
        <f t="shared" si="15"/>
        <v>0</v>
      </c>
      <c r="AG28" s="168">
        <f t="shared" si="16"/>
        <v>0</v>
      </c>
      <c r="AH28" s="168">
        <f t="shared" si="5"/>
        <v>0</v>
      </c>
      <c r="AI28" s="168">
        <f t="shared" si="6"/>
        <v>0</v>
      </c>
      <c r="AJ28" s="168">
        <f t="shared" si="6"/>
        <v>0</v>
      </c>
      <c r="AK28" s="168">
        <f t="shared" si="17"/>
        <v>0</v>
      </c>
      <c r="AL28" s="168">
        <f t="shared" si="18"/>
        <v>0</v>
      </c>
      <c r="AM28" s="168">
        <f t="shared" si="7"/>
        <v>0</v>
      </c>
      <c r="AN28" s="168">
        <f t="shared" si="8"/>
        <v>480</v>
      </c>
      <c r="AO28" s="168">
        <f t="shared" si="9"/>
        <v>0</v>
      </c>
      <c r="AP28" s="168">
        <f t="shared" si="10"/>
        <v>480</v>
      </c>
      <c r="AQ28" s="168"/>
      <c r="AR28" s="168" t="str">
        <f t="shared" si="24"/>
        <v>Montag</v>
      </c>
      <c r="AS28" s="168">
        <f t="shared" si="25"/>
        <v>1</v>
      </c>
      <c r="AT28" s="168"/>
      <c r="AU28" s="168">
        <f t="shared" si="11"/>
        <v>0</v>
      </c>
      <c r="AV28" s="168">
        <f t="shared" si="19"/>
        <v>0</v>
      </c>
      <c r="AW28" s="157"/>
    </row>
    <row r="29" spans="1:51" ht="12" customHeight="1" x14ac:dyDescent="0.2">
      <c r="A29" s="186">
        <f t="shared" si="20"/>
        <v>45734</v>
      </c>
      <c r="B29" s="187"/>
      <c r="C29" s="187"/>
      <c r="D29" s="188"/>
      <c r="E29" s="189"/>
      <c r="F29" s="187"/>
      <c r="G29" s="188"/>
      <c r="H29" s="189"/>
      <c r="I29" s="187"/>
      <c r="J29" s="188"/>
      <c r="K29" s="189"/>
      <c r="L29" s="187"/>
      <c r="M29" s="188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15"/>
      <c r="S29" s="157"/>
      <c r="T29" s="168">
        <f t="shared" si="0"/>
        <v>0</v>
      </c>
      <c r="U29" s="168">
        <f t="shared" si="0"/>
        <v>0</v>
      </c>
      <c r="V29" s="168">
        <f t="shared" si="12"/>
        <v>0</v>
      </c>
      <c r="W29" s="168">
        <f t="shared" si="13"/>
        <v>0</v>
      </c>
      <c r="X29" s="168">
        <f t="shared" si="1"/>
        <v>0</v>
      </c>
      <c r="Y29" s="168">
        <f t="shared" si="2"/>
        <v>0</v>
      </c>
      <c r="Z29" s="168">
        <f t="shared" si="2"/>
        <v>0</v>
      </c>
      <c r="AA29" s="168">
        <f t="shared" si="23"/>
        <v>0</v>
      </c>
      <c r="AB29" s="168">
        <f t="shared" si="14"/>
        <v>0</v>
      </c>
      <c r="AC29" s="168">
        <f t="shared" si="3"/>
        <v>0</v>
      </c>
      <c r="AD29" s="168">
        <f t="shared" si="4"/>
        <v>0</v>
      </c>
      <c r="AE29" s="168">
        <f t="shared" si="4"/>
        <v>0</v>
      </c>
      <c r="AF29" s="168">
        <f t="shared" si="15"/>
        <v>0</v>
      </c>
      <c r="AG29" s="168">
        <f t="shared" si="16"/>
        <v>0</v>
      </c>
      <c r="AH29" s="168">
        <f t="shared" si="5"/>
        <v>0</v>
      </c>
      <c r="AI29" s="168">
        <f t="shared" si="6"/>
        <v>0</v>
      </c>
      <c r="AJ29" s="168">
        <f t="shared" si="6"/>
        <v>0</v>
      </c>
      <c r="AK29" s="168">
        <f t="shared" si="17"/>
        <v>0</v>
      </c>
      <c r="AL29" s="168">
        <f t="shared" si="18"/>
        <v>0</v>
      </c>
      <c r="AM29" s="168">
        <f t="shared" si="7"/>
        <v>0</v>
      </c>
      <c r="AN29" s="168">
        <f t="shared" si="8"/>
        <v>480</v>
      </c>
      <c r="AO29" s="168">
        <f t="shared" si="9"/>
        <v>0</v>
      </c>
      <c r="AP29" s="168">
        <f t="shared" si="10"/>
        <v>480</v>
      </c>
      <c r="AQ29" s="168"/>
      <c r="AR29" s="168" t="str">
        <f t="shared" si="24"/>
        <v>Dienstag</v>
      </c>
      <c r="AS29" s="168">
        <f t="shared" si="25"/>
        <v>2</v>
      </c>
      <c r="AT29" s="168"/>
      <c r="AU29" s="168">
        <f t="shared" si="11"/>
        <v>0</v>
      </c>
      <c r="AV29" s="168">
        <f t="shared" si="19"/>
        <v>0</v>
      </c>
      <c r="AW29" s="157"/>
    </row>
    <row r="30" spans="1:51" ht="12" customHeight="1" x14ac:dyDescent="0.2">
      <c r="A30" s="186">
        <f t="shared" si="20"/>
        <v>45735</v>
      </c>
      <c r="B30" s="187"/>
      <c r="C30" s="187"/>
      <c r="D30" s="188"/>
      <c r="E30" s="189"/>
      <c r="F30" s="187"/>
      <c r="G30" s="188"/>
      <c r="H30" s="189"/>
      <c r="I30" s="187"/>
      <c r="J30" s="188"/>
      <c r="K30" s="189"/>
      <c r="L30" s="187"/>
      <c r="M30" s="188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15"/>
      <c r="S30" s="157"/>
      <c r="T30" s="168">
        <f t="shared" si="0"/>
        <v>0</v>
      </c>
      <c r="U30" s="168">
        <f t="shared" si="0"/>
        <v>0</v>
      </c>
      <c r="V30" s="168">
        <f t="shared" si="12"/>
        <v>0</v>
      </c>
      <c r="W30" s="168">
        <f t="shared" si="13"/>
        <v>0</v>
      </c>
      <c r="X30" s="168">
        <f t="shared" si="1"/>
        <v>0</v>
      </c>
      <c r="Y30" s="168">
        <f t="shared" si="2"/>
        <v>0</v>
      </c>
      <c r="Z30" s="168">
        <f t="shared" si="2"/>
        <v>0</v>
      </c>
      <c r="AA30" s="168">
        <f t="shared" si="23"/>
        <v>0</v>
      </c>
      <c r="AB30" s="168">
        <f t="shared" si="14"/>
        <v>0</v>
      </c>
      <c r="AC30" s="168">
        <f t="shared" si="3"/>
        <v>0</v>
      </c>
      <c r="AD30" s="168">
        <f t="shared" si="4"/>
        <v>0</v>
      </c>
      <c r="AE30" s="168">
        <f t="shared" si="4"/>
        <v>0</v>
      </c>
      <c r="AF30" s="168">
        <f t="shared" si="15"/>
        <v>0</v>
      </c>
      <c r="AG30" s="168">
        <f t="shared" si="16"/>
        <v>0</v>
      </c>
      <c r="AH30" s="168">
        <f t="shared" si="5"/>
        <v>0</v>
      </c>
      <c r="AI30" s="168">
        <f t="shared" si="6"/>
        <v>0</v>
      </c>
      <c r="AJ30" s="168">
        <f t="shared" si="6"/>
        <v>0</v>
      </c>
      <c r="AK30" s="168">
        <f t="shared" si="17"/>
        <v>0</v>
      </c>
      <c r="AL30" s="168">
        <f t="shared" si="18"/>
        <v>0</v>
      </c>
      <c r="AM30" s="168">
        <f t="shared" si="7"/>
        <v>0</v>
      </c>
      <c r="AN30" s="168">
        <f t="shared" si="8"/>
        <v>480</v>
      </c>
      <c r="AO30" s="168">
        <f t="shared" si="9"/>
        <v>0</v>
      </c>
      <c r="AP30" s="168">
        <f t="shared" si="10"/>
        <v>480</v>
      </c>
      <c r="AQ30" s="168"/>
      <c r="AR30" s="168" t="str">
        <f t="shared" si="24"/>
        <v>Mittwoch</v>
      </c>
      <c r="AS30" s="168">
        <f t="shared" si="25"/>
        <v>3</v>
      </c>
      <c r="AT30" s="168"/>
      <c r="AU30" s="168">
        <f t="shared" si="11"/>
        <v>0</v>
      </c>
      <c r="AV30" s="168">
        <f t="shared" si="19"/>
        <v>0</v>
      </c>
      <c r="AW30" s="157"/>
    </row>
    <row r="31" spans="1:51" ht="12" customHeight="1" x14ac:dyDescent="0.2">
      <c r="A31" s="186">
        <f t="shared" si="20"/>
        <v>45736</v>
      </c>
      <c r="B31" s="187"/>
      <c r="C31" s="187"/>
      <c r="D31" s="188"/>
      <c r="E31" s="127"/>
      <c r="F31" s="187"/>
      <c r="G31" s="188"/>
      <c r="H31" s="189"/>
      <c r="I31" s="187"/>
      <c r="J31" s="188"/>
      <c r="K31" s="189"/>
      <c r="L31" s="187"/>
      <c r="M31" s="188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15"/>
      <c r="S31" s="157"/>
      <c r="T31" s="168">
        <f t="shared" si="0"/>
        <v>0</v>
      </c>
      <c r="U31" s="168">
        <f t="shared" si="0"/>
        <v>0</v>
      </c>
      <c r="V31" s="168">
        <f t="shared" si="12"/>
        <v>0</v>
      </c>
      <c r="W31" s="168">
        <f t="shared" si="13"/>
        <v>0</v>
      </c>
      <c r="X31" s="168">
        <f t="shared" si="1"/>
        <v>0</v>
      </c>
      <c r="Y31" s="168">
        <f t="shared" si="2"/>
        <v>0</v>
      </c>
      <c r="Z31" s="168">
        <f t="shared" si="2"/>
        <v>0</v>
      </c>
      <c r="AA31" s="168">
        <f t="shared" si="23"/>
        <v>0</v>
      </c>
      <c r="AB31" s="168">
        <f t="shared" si="14"/>
        <v>0</v>
      </c>
      <c r="AC31" s="168">
        <f t="shared" si="3"/>
        <v>0</v>
      </c>
      <c r="AD31" s="168">
        <f t="shared" si="4"/>
        <v>0</v>
      </c>
      <c r="AE31" s="168">
        <f t="shared" si="4"/>
        <v>0</v>
      </c>
      <c r="AF31" s="168">
        <f t="shared" si="15"/>
        <v>0</v>
      </c>
      <c r="AG31" s="168">
        <f t="shared" si="16"/>
        <v>0</v>
      </c>
      <c r="AH31" s="168">
        <f t="shared" si="5"/>
        <v>0</v>
      </c>
      <c r="AI31" s="168">
        <f t="shared" si="6"/>
        <v>0</v>
      </c>
      <c r="AJ31" s="168">
        <f t="shared" si="6"/>
        <v>0</v>
      </c>
      <c r="AK31" s="168">
        <f t="shared" si="17"/>
        <v>0</v>
      </c>
      <c r="AL31" s="168">
        <f t="shared" si="18"/>
        <v>0</v>
      </c>
      <c r="AM31" s="168">
        <f t="shared" si="7"/>
        <v>0</v>
      </c>
      <c r="AN31" s="168">
        <f t="shared" si="8"/>
        <v>480</v>
      </c>
      <c r="AO31" s="168">
        <f t="shared" si="9"/>
        <v>0</v>
      </c>
      <c r="AP31" s="168">
        <f t="shared" si="10"/>
        <v>480</v>
      </c>
      <c r="AQ31" s="168"/>
      <c r="AR31" s="168" t="str">
        <f t="shared" si="24"/>
        <v>Donnerstag</v>
      </c>
      <c r="AS31" s="168">
        <f t="shared" si="25"/>
        <v>4</v>
      </c>
      <c r="AT31" s="168"/>
      <c r="AU31" s="168">
        <f t="shared" si="11"/>
        <v>0</v>
      </c>
      <c r="AV31" s="168">
        <f t="shared" si="19"/>
        <v>0</v>
      </c>
      <c r="AW31" s="157"/>
    </row>
    <row r="32" spans="1:51" ht="12" customHeight="1" x14ac:dyDescent="0.2">
      <c r="A32" s="186">
        <f t="shared" si="20"/>
        <v>45737</v>
      </c>
      <c r="B32" s="187"/>
      <c r="C32" s="187"/>
      <c r="D32" s="188"/>
      <c r="E32" s="128"/>
      <c r="F32" s="187"/>
      <c r="G32" s="188"/>
      <c r="H32" s="189"/>
      <c r="I32" s="187"/>
      <c r="J32" s="188"/>
      <c r="K32" s="189"/>
      <c r="L32" s="187"/>
      <c r="M32" s="188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15"/>
      <c r="S32" s="157"/>
      <c r="T32" s="168">
        <f t="shared" si="0"/>
        <v>0</v>
      </c>
      <c r="U32" s="168">
        <f t="shared" si="0"/>
        <v>0</v>
      </c>
      <c r="V32" s="168">
        <f t="shared" si="12"/>
        <v>0</v>
      </c>
      <c r="W32" s="168">
        <f t="shared" si="13"/>
        <v>0</v>
      </c>
      <c r="X32" s="168">
        <f t="shared" si="1"/>
        <v>0</v>
      </c>
      <c r="Y32" s="168">
        <f t="shared" si="2"/>
        <v>0</v>
      </c>
      <c r="Z32" s="168">
        <f t="shared" si="2"/>
        <v>0</v>
      </c>
      <c r="AA32" s="168">
        <f t="shared" si="23"/>
        <v>0</v>
      </c>
      <c r="AB32" s="168">
        <f t="shared" si="14"/>
        <v>0</v>
      </c>
      <c r="AC32" s="168">
        <f t="shared" si="3"/>
        <v>0</v>
      </c>
      <c r="AD32" s="168">
        <f t="shared" si="4"/>
        <v>0</v>
      </c>
      <c r="AE32" s="168">
        <f t="shared" si="4"/>
        <v>0</v>
      </c>
      <c r="AF32" s="168">
        <f t="shared" si="15"/>
        <v>0</v>
      </c>
      <c r="AG32" s="168">
        <f t="shared" si="16"/>
        <v>0</v>
      </c>
      <c r="AH32" s="168">
        <f t="shared" si="5"/>
        <v>0</v>
      </c>
      <c r="AI32" s="168">
        <f t="shared" si="6"/>
        <v>0</v>
      </c>
      <c r="AJ32" s="168">
        <f t="shared" si="6"/>
        <v>0</v>
      </c>
      <c r="AK32" s="168">
        <f t="shared" si="17"/>
        <v>0</v>
      </c>
      <c r="AL32" s="168">
        <f t="shared" si="18"/>
        <v>0</v>
      </c>
      <c r="AM32" s="168">
        <f t="shared" si="7"/>
        <v>0</v>
      </c>
      <c r="AN32" s="168">
        <f t="shared" si="8"/>
        <v>480</v>
      </c>
      <c r="AO32" s="168">
        <f t="shared" si="9"/>
        <v>0</v>
      </c>
      <c r="AP32" s="168">
        <f t="shared" si="10"/>
        <v>480</v>
      </c>
      <c r="AQ32" s="168"/>
      <c r="AR32" s="168" t="str">
        <f t="shared" si="24"/>
        <v>Freitag</v>
      </c>
      <c r="AS32" s="168">
        <f t="shared" si="25"/>
        <v>5</v>
      </c>
      <c r="AT32" s="168"/>
      <c r="AU32" s="168">
        <f t="shared" si="11"/>
        <v>0</v>
      </c>
      <c r="AV32" s="168">
        <f t="shared" si="19"/>
        <v>0</v>
      </c>
      <c r="AW32" s="157"/>
    </row>
    <row r="33" spans="1:49" ht="12" customHeight="1" x14ac:dyDescent="0.2">
      <c r="A33" s="186">
        <f t="shared" si="20"/>
        <v>45738</v>
      </c>
      <c r="B33" s="187"/>
      <c r="C33" s="187"/>
      <c r="D33" s="188"/>
      <c r="E33" s="128"/>
      <c r="F33" s="187"/>
      <c r="G33" s="188"/>
      <c r="H33" s="189"/>
      <c r="I33" s="187"/>
      <c r="J33" s="188"/>
      <c r="K33" s="189"/>
      <c r="L33" s="187"/>
      <c r="M33" s="188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15"/>
      <c r="S33" s="157"/>
      <c r="T33" s="168">
        <f t="shared" si="0"/>
        <v>0</v>
      </c>
      <c r="U33" s="168">
        <f t="shared" si="0"/>
        <v>0</v>
      </c>
      <c r="V33" s="168">
        <f t="shared" si="12"/>
        <v>0</v>
      </c>
      <c r="W33" s="168">
        <f t="shared" si="13"/>
        <v>0</v>
      </c>
      <c r="X33" s="168">
        <f t="shared" si="1"/>
        <v>0</v>
      </c>
      <c r="Y33" s="168">
        <f t="shared" si="2"/>
        <v>0</v>
      </c>
      <c r="Z33" s="168">
        <f t="shared" si="2"/>
        <v>0</v>
      </c>
      <c r="AA33" s="168">
        <f t="shared" si="23"/>
        <v>0</v>
      </c>
      <c r="AB33" s="168">
        <f t="shared" si="14"/>
        <v>0</v>
      </c>
      <c r="AC33" s="168">
        <f t="shared" si="3"/>
        <v>0</v>
      </c>
      <c r="AD33" s="168">
        <f t="shared" si="4"/>
        <v>0</v>
      </c>
      <c r="AE33" s="168">
        <f t="shared" si="4"/>
        <v>0</v>
      </c>
      <c r="AF33" s="168">
        <f t="shared" si="15"/>
        <v>0</v>
      </c>
      <c r="AG33" s="168">
        <f t="shared" si="16"/>
        <v>0</v>
      </c>
      <c r="AH33" s="168">
        <f t="shared" si="5"/>
        <v>0</v>
      </c>
      <c r="AI33" s="168">
        <f t="shared" si="6"/>
        <v>0</v>
      </c>
      <c r="AJ33" s="168">
        <f t="shared" si="6"/>
        <v>0</v>
      </c>
      <c r="AK33" s="168">
        <f t="shared" si="17"/>
        <v>0</v>
      </c>
      <c r="AL33" s="168">
        <f t="shared" si="18"/>
        <v>0</v>
      </c>
      <c r="AM33" s="168">
        <f t="shared" si="7"/>
        <v>0</v>
      </c>
      <c r="AN33" s="168">
        <f t="shared" si="8"/>
        <v>0</v>
      </c>
      <c r="AO33" s="168">
        <f t="shared" si="9"/>
        <v>0</v>
      </c>
      <c r="AP33" s="168">
        <f t="shared" si="10"/>
        <v>0</v>
      </c>
      <c r="AQ33" s="168"/>
      <c r="AR33" s="168" t="str">
        <f t="shared" si="24"/>
        <v>Samstag</v>
      </c>
      <c r="AS33" s="168">
        <f t="shared" si="25"/>
        <v>6</v>
      </c>
      <c r="AT33" s="168"/>
      <c r="AU33" s="168">
        <f t="shared" si="11"/>
        <v>0</v>
      </c>
      <c r="AV33" s="168">
        <f t="shared" si="19"/>
        <v>1</v>
      </c>
      <c r="AW33" s="157"/>
    </row>
    <row r="34" spans="1:49" ht="12" customHeight="1" x14ac:dyDescent="0.2">
      <c r="A34" s="186">
        <f t="shared" si="20"/>
        <v>45739</v>
      </c>
      <c r="B34" s="187"/>
      <c r="C34" s="187"/>
      <c r="D34" s="188"/>
      <c r="E34" s="128"/>
      <c r="F34" s="187"/>
      <c r="G34" s="188"/>
      <c r="H34" s="189"/>
      <c r="I34" s="187"/>
      <c r="J34" s="188"/>
      <c r="K34" s="189"/>
      <c r="L34" s="187"/>
      <c r="M34" s="188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15"/>
      <c r="S34" s="157"/>
      <c r="T34" s="168">
        <f t="shared" si="0"/>
        <v>0</v>
      </c>
      <c r="U34" s="168">
        <f t="shared" si="0"/>
        <v>0</v>
      </c>
      <c r="V34" s="168">
        <f t="shared" si="12"/>
        <v>0</v>
      </c>
      <c r="W34" s="168">
        <f t="shared" si="13"/>
        <v>0</v>
      </c>
      <c r="X34" s="168">
        <f t="shared" si="1"/>
        <v>0</v>
      </c>
      <c r="Y34" s="168">
        <f t="shared" si="2"/>
        <v>0</v>
      </c>
      <c r="Z34" s="168">
        <f t="shared" si="2"/>
        <v>0</v>
      </c>
      <c r="AA34" s="168">
        <f t="shared" si="23"/>
        <v>0</v>
      </c>
      <c r="AB34" s="168">
        <f t="shared" si="14"/>
        <v>0</v>
      </c>
      <c r="AC34" s="168">
        <f t="shared" si="3"/>
        <v>0</v>
      </c>
      <c r="AD34" s="168">
        <f t="shared" si="4"/>
        <v>0</v>
      </c>
      <c r="AE34" s="168">
        <f t="shared" si="4"/>
        <v>0</v>
      </c>
      <c r="AF34" s="168">
        <f t="shared" si="15"/>
        <v>0</v>
      </c>
      <c r="AG34" s="168">
        <f t="shared" si="16"/>
        <v>0</v>
      </c>
      <c r="AH34" s="168">
        <f t="shared" si="5"/>
        <v>0</v>
      </c>
      <c r="AI34" s="168">
        <f t="shared" si="6"/>
        <v>0</v>
      </c>
      <c r="AJ34" s="168">
        <f t="shared" si="6"/>
        <v>0</v>
      </c>
      <c r="AK34" s="168">
        <f t="shared" si="17"/>
        <v>0</v>
      </c>
      <c r="AL34" s="168">
        <f t="shared" si="18"/>
        <v>0</v>
      </c>
      <c r="AM34" s="168">
        <f t="shared" si="7"/>
        <v>0</v>
      </c>
      <c r="AN34" s="168">
        <f t="shared" si="8"/>
        <v>0</v>
      </c>
      <c r="AO34" s="168">
        <f t="shared" si="9"/>
        <v>0</v>
      </c>
      <c r="AP34" s="168">
        <f t="shared" si="10"/>
        <v>0</v>
      </c>
      <c r="AQ34" s="168"/>
      <c r="AR34" s="168" t="str">
        <f t="shared" si="24"/>
        <v>Sonntag</v>
      </c>
      <c r="AS34" s="168">
        <f t="shared" si="25"/>
        <v>7</v>
      </c>
      <c r="AT34" s="168"/>
      <c r="AU34" s="168">
        <f t="shared" si="11"/>
        <v>0</v>
      </c>
      <c r="AV34" s="168">
        <f t="shared" si="19"/>
        <v>1</v>
      </c>
      <c r="AW34" s="157"/>
    </row>
    <row r="35" spans="1:49" ht="12" customHeight="1" x14ac:dyDescent="0.2">
      <c r="A35" s="186">
        <f t="shared" si="20"/>
        <v>45740</v>
      </c>
      <c r="B35" s="187"/>
      <c r="C35" s="187"/>
      <c r="D35" s="188"/>
      <c r="E35" s="128"/>
      <c r="F35" s="187"/>
      <c r="G35" s="188"/>
      <c r="H35" s="189"/>
      <c r="I35" s="187"/>
      <c r="J35" s="188"/>
      <c r="K35" s="189"/>
      <c r="L35" s="187"/>
      <c r="M35" s="188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15"/>
      <c r="S35" s="157"/>
      <c r="T35" s="168">
        <f t="shared" si="0"/>
        <v>0</v>
      </c>
      <c r="U35" s="168">
        <f t="shared" si="0"/>
        <v>0</v>
      </c>
      <c r="V35" s="168">
        <f t="shared" si="12"/>
        <v>0</v>
      </c>
      <c r="W35" s="168">
        <f t="shared" si="13"/>
        <v>0</v>
      </c>
      <c r="X35" s="168">
        <f t="shared" si="1"/>
        <v>0</v>
      </c>
      <c r="Y35" s="168">
        <f t="shared" si="2"/>
        <v>0</v>
      </c>
      <c r="Z35" s="168">
        <f t="shared" si="2"/>
        <v>0</v>
      </c>
      <c r="AA35" s="168">
        <f t="shared" si="23"/>
        <v>0</v>
      </c>
      <c r="AB35" s="168">
        <f t="shared" si="14"/>
        <v>0</v>
      </c>
      <c r="AC35" s="168">
        <f t="shared" si="3"/>
        <v>0</v>
      </c>
      <c r="AD35" s="168">
        <f t="shared" si="4"/>
        <v>0</v>
      </c>
      <c r="AE35" s="168">
        <f t="shared" si="4"/>
        <v>0</v>
      </c>
      <c r="AF35" s="168">
        <f t="shared" si="15"/>
        <v>0</v>
      </c>
      <c r="AG35" s="168">
        <f t="shared" si="16"/>
        <v>0</v>
      </c>
      <c r="AH35" s="168">
        <f t="shared" si="5"/>
        <v>0</v>
      </c>
      <c r="AI35" s="168">
        <f t="shared" si="6"/>
        <v>0</v>
      </c>
      <c r="AJ35" s="168">
        <f t="shared" si="6"/>
        <v>0</v>
      </c>
      <c r="AK35" s="168">
        <f t="shared" si="17"/>
        <v>0</v>
      </c>
      <c r="AL35" s="168">
        <f t="shared" si="18"/>
        <v>0</v>
      </c>
      <c r="AM35" s="168">
        <f t="shared" si="7"/>
        <v>0</v>
      </c>
      <c r="AN35" s="168">
        <f t="shared" si="8"/>
        <v>480</v>
      </c>
      <c r="AO35" s="168">
        <f t="shared" si="9"/>
        <v>0</v>
      </c>
      <c r="AP35" s="168">
        <f t="shared" si="10"/>
        <v>480</v>
      </c>
      <c r="AQ35" s="168"/>
      <c r="AR35" s="168" t="str">
        <f t="shared" si="24"/>
        <v>Montag</v>
      </c>
      <c r="AS35" s="168">
        <f t="shared" si="25"/>
        <v>1</v>
      </c>
      <c r="AT35" s="168"/>
      <c r="AU35" s="168">
        <f t="shared" si="11"/>
        <v>0</v>
      </c>
      <c r="AV35" s="168">
        <f t="shared" si="19"/>
        <v>0</v>
      </c>
      <c r="AW35" s="157"/>
    </row>
    <row r="36" spans="1:49" ht="12" customHeight="1" x14ac:dyDescent="0.2">
      <c r="A36" s="186">
        <f t="shared" si="20"/>
        <v>45741</v>
      </c>
      <c r="B36" s="187"/>
      <c r="C36" s="187"/>
      <c r="D36" s="188"/>
      <c r="E36" s="189"/>
      <c r="F36" s="187"/>
      <c r="G36" s="188"/>
      <c r="H36" s="189"/>
      <c r="I36" s="187"/>
      <c r="J36" s="188"/>
      <c r="K36" s="189"/>
      <c r="L36" s="187"/>
      <c r="M36" s="188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15"/>
      <c r="S36" s="157"/>
      <c r="T36" s="168">
        <f t="shared" si="0"/>
        <v>0</v>
      </c>
      <c r="U36" s="168">
        <f t="shared" si="0"/>
        <v>0</v>
      </c>
      <c r="V36" s="168">
        <f t="shared" si="12"/>
        <v>0</v>
      </c>
      <c r="W36" s="168">
        <f t="shared" si="13"/>
        <v>0</v>
      </c>
      <c r="X36" s="168">
        <f t="shared" si="1"/>
        <v>0</v>
      </c>
      <c r="Y36" s="168">
        <f t="shared" si="2"/>
        <v>0</v>
      </c>
      <c r="Z36" s="168">
        <f t="shared" si="2"/>
        <v>0</v>
      </c>
      <c r="AA36" s="168">
        <f t="shared" si="23"/>
        <v>0</v>
      </c>
      <c r="AB36" s="168">
        <f t="shared" si="14"/>
        <v>0</v>
      </c>
      <c r="AC36" s="168">
        <f t="shared" si="3"/>
        <v>0</v>
      </c>
      <c r="AD36" s="168">
        <f t="shared" si="4"/>
        <v>0</v>
      </c>
      <c r="AE36" s="168">
        <f t="shared" si="4"/>
        <v>0</v>
      </c>
      <c r="AF36" s="168">
        <f t="shared" si="15"/>
        <v>0</v>
      </c>
      <c r="AG36" s="168">
        <f t="shared" si="16"/>
        <v>0</v>
      </c>
      <c r="AH36" s="168">
        <f t="shared" si="5"/>
        <v>0</v>
      </c>
      <c r="AI36" s="168">
        <f t="shared" si="6"/>
        <v>0</v>
      </c>
      <c r="AJ36" s="168">
        <f t="shared" si="6"/>
        <v>0</v>
      </c>
      <c r="AK36" s="168">
        <f t="shared" si="17"/>
        <v>0</v>
      </c>
      <c r="AL36" s="168">
        <f t="shared" si="18"/>
        <v>0</v>
      </c>
      <c r="AM36" s="168">
        <f t="shared" si="7"/>
        <v>0</v>
      </c>
      <c r="AN36" s="168">
        <f t="shared" si="8"/>
        <v>480</v>
      </c>
      <c r="AO36" s="168">
        <f t="shared" si="9"/>
        <v>0</v>
      </c>
      <c r="AP36" s="168">
        <f t="shared" si="10"/>
        <v>480</v>
      </c>
      <c r="AQ36" s="168"/>
      <c r="AR36" s="168" t="str">
        <f t="shared" si="24"/>
        <v>Dienstag</v>
      </c>
      <c r="AS36" s="168">
        <f t="shared" si="25"/>
        <v>2</v>
      </c>
      <c r="AT36" s="168"/>
      <c r="AU36" s="168">
        <f t="shared" si="11"/>
        <v>0</v>
      </c>
      <c r="AV36" s="168">
        <f t="shared" si="19"/>
        <v>0</v>
      </c>
      <c r="AW36" s="157"/>
    </row>
    <row r="37" spans="1:49" ht="12" customHeight="1" x14ac:dyDescent="0.2">
      <c r="A37" s="186">
        <f t="shared" si="20"/>
        <v>45742</v>
      </c>
      <c r="B37" s="187"/>
      <c r="C37" s="187"/>
      <c r="D37" s="188"/>
      <c r="E37" s="189"/>
      <c r="F37" s="187"/>
      <c r="G37" s="188"/>
      <c r="H37" s="189"/>
      <c r="I37" s="187"/>
      <c r="J37" s="188"/>
      <c r="K37" s="189"/>
      <c r="L37" s="187"/>
      <c r="M37" s="188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15"/>
      <c r="S37" s="157"/>
      <c r="T37" s="168">
        <f t="shared" si="0"/>
        <v>0</v>
      </c>
      <c r="U37" s="168">
        <f t="shared" si="0"/>
        <v>0</v>
      </c>
      <c r="V37" s="168">
        <f t="shared" si="12"/>
        <v>0</v>
      </c>
      <c r="W37" s="168">
        <f t="shared" si="13"/>
        <v>0</v>
      </c>
      <c r="X37" s="168">
        <f t="shared" si="1"/>
        <v>0</v>
      </c>
      <c r="Y37" s="168">
        <f t="shared" si="2"/>
        <v>0</v>
      </c>
      <c r="Z37" s="168">
        <f t="shared" si="2"/>
        <v>0</v>
      </c>
      <c r="AA37" s="168">
        <f t="shared" si="23"/>
        <v>0</v>
      </c>
      <c r="AB37" s="168">
        <f t="shared" si="14"/>
        <v>0</v>
      </c>
      <c r="AC37" s="168">
        <f t="shared" si="3"/>
        <v>0</v>
      </c>
      <c r="AD37" s="168">
        <f t="shared" si="4"/>
        <v>0</v>
      </c>
      <c r="AE37" s="168">
        <f t="shared" si="4"/>
        <v>0</v>
      </c>
      <c r="AF37" s="168">
        <f t="shared" si="15"/>
        <v>0</v>
      </c>
      <c r="AG37" s="168">
        <f t="shared" si="16"/>
        <v>0</v>
      </c>
      <c r="AH37" s="168">
        <f t="shared" si="5"/>
        <v>0</v>
      </c>
      <c r="AI37" s="168">
        <f t="shared" si="6"/>
        <v>0</v>
      </c>
      <c r="AJ37" s="168">
        <f t="shared" si="6"/>
        <v>0</v>
      </c>
      <c r="AK37" s="168">
        <f t="shared" si="17"/>
        <v>0</v>
      </c>
      <c r="AL37" s="168">
        <f t="shared" si="18"/>
        <v>0</v>
      </c>
      <c r="AM37" s="168">
        <f t="shared" si="7"/>
        <v>0</v>
      </c>
      <c r="AN37" s="168">
        <f t="shared" si="8"/>
        <v>480</v>
      </c>
      <c r="AO37" s="168">
        <f t="shared" si="9"/>
        <v>0</v>
      </c>
      <c r="AP37" s="168">
        <f t="shared" si="10"/>
        <v>480</v>
      </c>
      <c r="AQ37" s="168"/>
      <c r="AR37" s="168" t="str">
        <f t="shared" si="24"/>
        <v>Mittwoch</v>
      </c>
      <c r="AS37" s="168">
        <f t="shared" si="25"/>
        <v>3</v>
      </c>
      <c r="AT37" s="168"/>
      <c r="AU37" s="168">
        <f t="shared" si="11"/>
        <v>0</v>
      </c>
      <c r="AV37" s="168">
        <f t="shared" si="19"/>
        <v>0</v>
      </c>
      <c r="AW37" s="157"/>
    </row>
    <row r="38" spans="1:49" ht="12" customHeight="1" x14ac:dyDescent="0.2">
      <c r="A38" s="186">
        <f t="shared" si="20"/>
        <v>45743</v>
      </c>
      <c r="B38" s="187"/>
      <c r="C38" s="187"/>
      <c r="D38" s="188"/>
      <c r="E38" s="127"/>
      <c r="F38" s="187"/>
      <c r="G38" s="188"/>
      <c r="H38" s="189"/>
      <c r="I38" s="187"/>
      <c r="J38" s="188"/>
      <c r="K38" s="189"/>
      <c r="L38" s="187"/>
      <c r="M38" s="188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15"/>
      <c r="S38" s="157"/>
      <c r="T38" s="168">
        <f t="shared" si="0"/>
        <v>0</v>
      </c>
      <c r="U38" s="168">
        <f t="shared" si="0"/>
        <v>0</v>
      </c>
      <c r="V38" s="168">
        <f t="shared" si="12"/>
        <v>0</v>
      </c>
      <c r="W38" s="168">
        <f t="shared" si="13"/>
        <v>0</v>
      </c>
      <c r="X38" s="168">
        <f t="shared" si="1"/>
        <v>0</v>
      </c>
      <c r="Y38" s="168">
        <f t="shared" si="2"/>
        <v>0</v>
      </c>
      <c r="Z38" s="168">
        <f t="shared" si="2"/>
        <v>0</v>
      </c>
      <c r="AA38" s="168">
        <f t="shared" si="23"/>
        <v>0</v>
      </c>
      <c r="AB38" s="168">
        <f t="shared" si="14"/>
        <v>0</v>
      </c>
      <c r="AC38" s="168">
        <f t="shared" si="3"/>
        <v>0</v>
      </c>
      <c r="AD38" s="168">
        <f t="shared" si="4"/>
        <v>0</v>
      </c>
      <c r="AE38" s="168">
        <f t="shared" si="4"/>
        <v>0</v>
      </c>
      <c r="AF38" s="168">
        <f t="shared" si="15"/>
        <v>0</v>
      </c>
      <c r="AG38" s="168">
        <f t="shared" si="16"/>
        <v>0</v>
      </c>
      <c r="AH38" s="168">
        <f t="shared" si="5"/>
        <v>0</v>
      </c>
      <c r="AI38" s="168">
        <f t="shared" si="6"/>
        <v>0</v>
      </c>
      <c r="AJ38" s="168">
        <f t="shared" si="6"/>
        <v>0</v>
      </c>
      <c r="AK38" s="168">
        <f t="shared" si="17"/>
        <v>0</v>
      </c>
      <c r="AL38" s="168">
        <f t="shared" si="18"/>
        <v>0</v>
      </c>
      <c r="AM38" s="168">
        <f t="shared" si="7"/>
        <v>0</v>
      </c>
      <c r="AN38" s="168">
        <f t="shared" si="8"/>
        <v>480</v>
      </c>
      <c r="AO38" s="168">
        <f t="shared" si="9"/>
        <v>0</v>
      </c>
      <c r="AP38" s="168">
        <f t="shared" si="10"/>
        <v>480</v>
      </c>
      <c r="AQ38" s="168"/>
      <c r="AR38" s="168" t="str">
        <f t="shared" si="24"/>
        <v>Donnerstag</v>
      </c>
      <c r="AS38" s="168">
        <f t="shared" si="25"/>
        <v>4</v>
      </c>
      <c r="AT38" s="168"/>
      <c r="AU38" s="168">
        <f t="shared" si="11"/>
        <v>0</v>
      </c>
      <c r="AV38" s="168">
        <f t="shared" si="19"/>
        <v>0</v>
      </c>
      <c r="AW38" s="157"/>
    </row>
    <row r="39" spans="1:49" ht="12" customHeight="1" x14ac:dyDescent="0.2">
      <c r="A39" s="186">
        <f t="shared" si="20"/>
        <v>45744</v>
      </c>
      <c r="B39" s="187"/>
      <c r="C39" s="187"/>
      <c r="D39" s="188"/>
      <c r="E39" s="128"/>
      <c r="F39" s="187"/>
      <c r="G39" s="188"/>
      <c r="H39" s="189"/>
      <c r="I39" s="187"/>
      <c r="J39" s="188"/>
      <c r="K39" s="189"/>
      <c r="L39" s="187"/>
      <c r="M39" s="188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15"/>
      <c r="S39" s="157"/>
      <c r="T39" s="168">
        <f t="shared" si="0"/>
        <v>0</v>
      </c>
      <c r="U39" s="168">
        <f t="shared" si="0"/>
        <v>0</v>
      </c>
      <c r="V39" s="168">
        <f>U39-T39</f>
        <v>0</v>
      </c>
      <c r="W39" s="168">
        <f t="shared" si="13"/>
        <v>0</v>
      </c>
      <c r="X39" s="168">
        <f t="shared" si="1"/>
        <v>0</v>
      </c>
      <c r="Y39" s="168">
        <f t="shared" si="2"/>
        <v>0</v>
      </c>
      <c r="Z39" s="168">
        <f t="shared" si="2"/>
        <v>0</v>
      </c>
      <c r="AA39" s="168">
        <f t="shared" si="23"/>
        <v>0</v>
      </c>
      <c r="AB39" s="168">
        <f t="shared" si="14"/>
        <v>0</v>
      </c>
      <c r="AC39" s="168">
        <f t="shared" si="3"/>
        <v>0</v>
      </c>
      <c r="AD39" s="168">
        <f t="shared" si="4"/>
        <v>0</v>
      </c>
      <c r="AE39" s="168">
        <f t="shared" si="4"/>
        <v>0</v>
      </c>
      <c r="AF39" s="168">
        <f>AE39-AD39</f>
        <v>0</v>
      </c>
      <c r="AG39" s="168">
        <f t="shared" si="16"/>
        <v>0</v>
      </c>
      <c r="AH39" s="168">
        <f t="shared" si="5"/>
        <v>0</v>
      </c>
      <c r="AI39" s="168">
        <f t="shared" si="6"/>
        <v>0</v>
      </c>
      <c r="AJ39" s="168">
        <f t="shared" si="6"/>
        <v>0</v>
      </c>
      <c r="AK39" s="168">
        <f>AJ39-AI39</f>
        <v>0</v>
      </c>
      <c r="AL39" s="168">
        <f t="shared" si="18"/>
        <v>0</v>
      </c>
      <c r="AM39" s="168">
        <f t="shared" si="7"/>
        <v>0</v>
      </c>
      <c r="AN39" s="168">
        <f t="shared" si="8"/>
        <v>480</v>
      </c>
      <c r="AO39" s="168">
        <f t="shared" si="9"/>
        <v>0</v>
      </c>
      <c r="AP39" s="168">
        <f t="shared" si="10"/>
        <v>480</v>
      </c>
      <c r="AQ39" s="168"/>
      <c r="AR39" s="168" t="str">
        <f>TEXT(A39,"TTTT")</f>
        <v>Freitag</v>
      </c>
      <c r="AS39" s="168">
        <f>WEEKDAY(A39,2)</f>
        <v>5</v>
      </c>
      <c r="AT39" s="168"/>
      <c r="AU39" s="168">
        <f t="shared" si="11"/>
        <v>0</v>
      </c>
      <c r="AV39" s="168">
        <f t="shared" si="19"/>
        <v>0</v>
      </c>
      <c r="AW39" s="157"/>
    </row>
    <row r="40" spans="1:49" ht="12" customHeight="1" x14ac:dyDescent="0.2">
      <c r="A40" s="186">
        <f t="shared" si="20"/>
        <v>45745</v>
      </c>
      <c r="B40" s="187"/>
      <c r="C40" s="187"/>
      <c r="D40" s="188"/>
      <c r="E40" s="128"/>
      <c r="F40" s="187"/>
      <c r="G40" s="188"/>
      <c r="H40" s="189"/>
      <c r="I40" s="187"/>
      <c r="J40" s="188"/>
      <c r="K40" s="189"/>
      <c r="L40" s="187"/>
      <c r="M40" s="188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15"/>
      <c r="S40" s="157"/>
      <c r="T40" s="168">
        <f t="shared" ref="T40:U42" si="26">HOUR(B40)*60+MINUTE(B40)</f>
        <v>0</v>
      </c>
      <c r="U40" s="168">
        <f t="shared" si="26"/>
        <v>0</v>
      </c>
      <c r="V40" s="168">
        <f t="shared" ref="V40:V42" si="27">U40-T40</f>
        <v>0</v>
      </c>
      <c r="W40" s="168">
        <f t="shared" si="13"/>
        <v>0</v>
      </c>
      <c r="X40" s="168">
        <f t="shared" si="1"/>
        <v>0</v>
      </c>
      <c r="Y40" s="168">
        <f t="shared" ref="Y40:Z42" si="28">HOUR(E40)*60+MINUTE(E40)</f>
        <v>0</v>
      </c>
      <c r="Z40" s="168">
        <f t="shared" si="28"/>
        <v>0</v>
      </c>
      <c r="AA40" s="168">
        <f t="shared" si="23"/>
        <v>0</v>
      </c>
      <c r="AB40" s="168">
        <f t="shared" si="14"/>
        <v>0</v>
      </c>
      <c r="AC40" s="168">
        <f t="shared" si="3"/>
        <v>0</v>
      </c>
      <c r="AD40" s="168">
        <f t="shared" ref="AD40:AE42" si="29">HOUR(H40)*60+MINUTE(H40)</f>
        <v>0</v>
      </c>
      <c r="AE40" s="168">
        <f t="shared" si="29"/>
        <v>0</v>
      </c>
      <c r="AF40" s="168">
        <f t="shared" ref="AF40:AF42" si="30">AE40-AD40</f>
        <v>0</v>
      </c>
      <c r="AG40" s="168">
        <f t="shared" si="16"/>
        <v>0</v>
      </c>
      <c r="AH40" s="168">
        <f t="shared" si="5"/>
        <v>0</v>
      </c>
      <c r="AI40" s="168">
        <f t="shared" ref="AI40:AJ42" si="31">HOUR(K40)*60+MINUTE(K40)</f>
        <v>0</v>
      </c>
      <c r="AJ40" s="168">
        <f t="shared" si="31"/>
        <v>0</v>
      </c>
      <c r="AK40" s="168">
        <f t="shared" ref="AK40:AK42" si="32">AJ40-AI40</f>
        <v>0</v>
      </c>
      <c r="AL40" s="168">
        <f t="shared" si="18"/>
        <v>0</v>
      </c>
      <c r="AM40" s="168">
        <f t="shared" si="7"/>
        <v>0</v>
      </c>
      <c r="AN40" s="168">
        <f t="shared" si="8"/>
        <v>0</v>
      </c>
      <c r="AO40" s="168">
        <f t="shared" si="9"/>
        <v>0</v>
      </c>
      <c r="AP40" s="168">
        <f t="shared" si="10"/>
        <v>0</v>
      </c>
      <c r="AQ40" s="168"/>
      <c r="AR40" s="168" t="str">
        <f t="shared" ref="AR40:AR42" si="33">TEXT(A40,"TTTT")</f>
        <v>Samstag</v>
      </c>
      <c r="AS40" s="168">
        <f t="shared" ref="AS40:AS42" si="34">WEEKDAY(A40,2)</f>
        <v>6</v>
      </c>
      <c r="AT40" s="168"/>
      <c r="AU40" s="168">
        <f t="shared" si="11"/>
        <v>0</v>
      </c>
      <c r="AV40" s="168">
        <f t="shared" si="19"/>
        <v>1</v>
      </c>
      <c r="AW40" s="157"/>
    </row>
    <row r="41" spans="1:49" ht="12" customHeight="1" x14ac:dyDescent="0.2">
      <c r="A41" s="186">
        <f t="shared" si="20"/>
        <v>45746</v>
      </c>
      <c r="B41" s="187"/>
      <c r="C41" s="187"/>
      <c r="D41" s="188"/>
      <c r="E41" s="128"/>
      <c r="F41" s="187"/>
      <c r="G41" s="188"/>
      <c r="H41" s="189"/>
      <c r="I41" s="187"/>
      <c r="J41" s="188"/>
      <c r="K41" s="189"/>
      <c r="L41" s="187"/>
      <c r="M41" s="188"/>
      <c r="N41" s="185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15"/>
      <c r="S41" s="157"/>
      <c r="T41" s="168">
        <f t="shared" si="26"/>
        <v>0</v>
      </c>
      <c r="U41" s="168">
        <f t="shared" si="26"/>
        <v>0</v>
      </c>
      <c r="V41" s="168">
        <f t="shared" si="27"/>
        <v>0</v>
      </c>
      <c r="W41" s="168">
        <f t="shared" si="13"/>
        <v>0</v>
      </c>
      <c r="X41" s="168">
        <f t="shared" si="1"/>
        <v>0</v>
      </c>
      <c r="Y41" s="168">
        <f t="shared" si="28"/>
        <v>0</v>
      </c>
      <c r="Z41" s="168">
        <f t="shared" si="28"/>
        <v>0</v>
      </c>
      <c r="AA41" s="168">
        <f t="shared" si="23"/>
        <v>0</v>
      </c>
      <c r="AB41" s="168">
        <f t="shared" si="14"/>
        <v>0</v>
      </c>
      <c r="AC41" s="168">
        <f t="shared" si="3"/>
        <v>0</v>
      </c>
      <c r="AD41" s="168">
        <f t="shared" si="29"/>
        <v>0</v>
      </c>
      <c r="AE41" s="168">
        <f t="shared" si="29"/>
        <v>0</v>
      </c>
      <c r="AF41" s="168">
        <f t="shared" si="30"/>
        <v>0</v>
      </c>
      <c r="AG41" s="168">
        <f t="shared" si="16"/>
        <v>0</v>
      </c>
      <c r="AH41" s="168">
        <f t="shared" si="5"/>
        <v>0</v>
      </c>
      <c r="AI41" s="168">
        <f t="shared" si="31"/>
        <v>0</v>
      </c>
      <c r="AJ41" s="168">
        <f t="shared" si="31"/>
        <v>0</v>
      </c>
      <c r="AK41" s="168">
        <f t="shared" si="32"/>
        <v>0</v>
      </c>
      <c r="AL41" s="168">
        <f t="shared" si="18"/>
        <v>0</v>
      </c>
      <c r="AM41" s="168">
        <f t="shared" si="7"/>
        <v>0</v>
      </c>
      <c r="AN41" s="168">
        <f t="shared" si="8"/>
        <v>0</v>
      </c>
      <c r="AO41" s="168">
        <f t="shared" si="9"/>
        <v>0</v>
      </c>
      <c r="AP41" s="168">
        <f t="shared" si="10"/>
        <v>0</v>
      </c>
      <c r="AQ41" s="168"/>
      <c r="AR41" s="168" t="str">
        <f t="shared" si="33"/>
        <v>Sonntag</v>
      </c>
      <c r="AS41" s="168">
        <f t="shared" si="34"/>
        <v>7</v>
      </c>
      <c r="AT41" s="168"/>
      <c r="AU41" s="168">
        <f t="shared" si="11"/>
        <v>0</v>
      </c>
      <c r="AV41" s="168">
        <f t="shared" si="19"/>
        <v>1</v>
      </c>
      <c r="AW41" s="157"/>
    </row>
    <row r="42" spans="1:49" ht="12" customHeight="1" x14ac:dyDescent="0.2">
      <c r="A42" s="186">
        <f t="shared" si="20"/>
        <v>45747</v>
      </c>
      <c r="B42" s="187"/>
      <c r="C42" s="187"/>
      <c r="D42" s="188"/>
      <c r="E42" s="128"/>
      <c r="F42" s="187"/>
      <c r="G42" s="188"/>
      <c r="H42" s="189"/>
      <c r="I42" s="187"/>
      <c r="J42" s="188"/>
      <c r="K42" s="189"/>
      <c r="L42" s="187"/>
      <c r="M42" s="188"/>
      <c r="N42" s="185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15"/>
      <c r="S42" s="157"/>
      <c r="T42" s="168">
        <f t="shared" si="26"/>
        <v>0</v>
      </c>
      <c r="U42" s="168">
        <f t="shared" si="26"/>
        <v>0</v>
      </c>
      <c r="V42" s="168">
        <f t="shared" si="27"/>
        <v>0</v>
      </c>
      <c r="W42" s="168">
        <f t="shared" si="13"/>
        <v>0</v>
      </c>
      <c r="X42" s="168">
        <f t="shared" si="1"/>
        <v>0</v>
      </c>
      <c r="Y42" s="168">
        <f t="shared" si="28"/>
        <v>0</v>
      </c>
      <c r="Z42" s="168">
        <f t="shared" si="28"/>
        <v>0</v>
      </c>
      <c r="AA42" s="168">
        <f t="shared" si="23"/>
        <v>0</v>
      </c>
      <c r="AB42" s="168">
        <f t="shared" si="14"/>
        <v>0</v>
      </c>
      <c r="AC42" s="168">
        <f t="shared" si="3"/>
        <v>0</v>
      </c>
      <c r="AD42" s="168">
        <f t="shared" si="29"/>
        <v>0</v>
      </c>
      <c r="AE42" s="168">
        <f t="shared" si="29"/>
        <v>0</v>
      </c>
      <c r="AF42" s="168">
        <f t="shared" si="30"/>
        <v>0</v>
      </c>
      <c r="AG42" s="168">
        <f t="shared" si="16"/>
        <v>0</v>
      </c>
      <c r="AH42" s="168">
        <f t="shared" si="5"/>
        <v>0</v>
      </c>
      <c r="AI42" s="168">
        <f t="shared" si="31"/>
        <v>0</v>
      </c>
      <c r="AJ42" s="168">
        <f t="shared" si="31"/>
        <v>0</v>
      </c>
      <c r="AK42" s="168">
        <f t="shared" si="32"/>
        <v>0</v>
      </c>
      <c r="AL42" s="168">
        <f t="shared" si="18"/>
        <v>0</v>
      </c>
      <c r="AM42" s="168">
        <f t="shared" si="7"/>
        <v>0</v>
      </c>
      <c r="AN42" s="168">
        <f t="shared" si="8"/>
        <v>480</v>
      </c>
      <c r="AO42" s="168">
        <f t="shared" si="9"/>
        <v>0</v>
      </c>
      <c r="AP42" s="168">
        <f t="shared" si="10"/>
        <v>480</v>
      </c>
      <c r="AQ42" s="168"/>
      <c r="AR42" s="168" t="str">
        <f t="shared" si="33"/>
        <v>Montag</v>
      </c>
      <c r="AS42" s="168">
        <f t="shared" si="34"/>
        <v>1</v>
      </c>
      <c r="AT42" s="168"/>
      <c r="AU42" s="168">
        <f t="shared" si="11"/>
        <v>0</v>
      </c>
      <c r="AV42" s="168">
        <f t="shared" si="19"/>
        <v>0</v>
      </c>
      <c r="AW42" s="157"/>
    </row>
    <row r="43" spans="1:49" ht="12" customHeight="1" x14ac:dyDescent="0.2">
      <c r="Q43" s="156"/>
      <c r="R43" s="156"/>
      <c r="S43" s="157"/>
      <c r="T43" s="157"/>
      <c r="U43" s="157"/>
      <c r="V43" s="157"/>
      <c r="W43" s="157"/>
      <c r="X43" s="157"/>
      <c r="Y43" s="157"/>
      <c r="Z43" s="157"/>
      <c r="AA43" s="157"/>
      <c r="AB43" s="157"/>
      <c r="AC43" s="157"/>
      <c r="AD43" s="157"/>
      <c r="AE43" s="157"/>
      <c r="AF43" s="157"/>
      <c r="AG43" s="157"/>
      <c r="AH43" s="157"/>
      <c r="AI43" s="157"/>
      <c r="AJ43" s="157"/>
      <c r="AK43" s="157"/>
      <c r="AL43" s="157"/>
      <c r="AM43" s="157"/>
      <c r="AN43" s="157"/>
      <c r="AO43" s="157"/>
      <c r="AP43" s="157"/>
      <c r="AQ43" s="157"/>
      <c r="AR43" s="157"/>
      <c r="AS43" s="157"/>
      <c r="AT43" s="157"/>
      <c r="AU43" s="157"/>
      <c r="AV43" s="157"/>
      <c r="AW43" s="157"/>
    </row>
    <row r="44" spans="1:49" ht="12" customHeight="1" x14ac:dyDescent="0.2">
      <c r="Q44" s="156"/>
      <c r="R44" s="156"/>
      <c r="S44" s="156"/>
      <c r="T44" s="156"/>
      <c r="U44" s="156"/>
      <c r="V44" s="156"/>
      <c r="W44" s="156"/>
      <c r="X44" s="156"/>
      <c r="Y44" s="156"/>
      <c r="Z44" s="156"/>
      <c r="AA44" s="156"/>
      <c r="AB44" s="156"/>
      <c r="AC44" s="156"/>
      <c r="AD44" s="156"/>
      <c r="AE44" s="156"/>
      <c r="AF44" s="156"/>
      <c r="AG44" s="156"/>
      <c r="AH44" s="156"/>
      <c r="AI44" s="156"/>
      <c r="AJ44" s="156"/>
      <c r="AK44" s="156"/>
      <c r="AL44" s="156"/>
      <c r="AM44" s="156"/>
      <c r="AN44" s="156"/>
      <c r="AO44" s="156"/>
      <c r="AP44" s="156"/>
      <c r="AQ44" s="156"/>
      <c r="AR44" s="156"/>
      <c r="AS44" s="156"/>
      <c r="AT44" s="156"/>
      <c r="AU44" s="156"/>
      <c r="AV44" s="156"/>
      <c r="AW44" s="156"/>
    </row>
    <row r="45" spans="1:49" ht="12" customHeight="1" x14ac:dyDescent="0.2">
      <c r="S45" s="156"/>
      <c r="T45" s="156"/>
      <c r="U45" s="156"/>
      <c r="V45" s="156"/>
      <c r="W45" s="156"/>
      <c r="X45" s="156"/>
      <c r="Y45" s="156"/>
      <c r="Z45" s="156"/>
      <c r="AA45" s="156"/>
      <c r="AB45" s="156"/>
      <c r="AC45" s="156"/>
      <c r="AD45" s="156"/>
      <c r="AE45" s="156"/>
      <c r="AF45" s="156"/>
      <c r="AG45" s="156"/>
      <c r="AH45" s="156"/>
      <c r="AI45" s="156"/>
      <c r="AJ45" s="156"/>
      <c r="AK45" s="156"/>
      <c r="AL45" s="156"/>
      <c r="AM45" s="156"/>
      <c r="AN45" s="156"/>
      <c r="AO45" s="156"/>
      <c r="AP45" s="156"/>
      <c r="AQ45" s="156"/>
      <c r="AR45" s="156"/>
      <c r="AS45" s="156"/>
      <c r="AT45" s="156"/>
      <c r="AU45" s="156"/>
      <c r="AV45" s="156"/>
      <c r="AW45" s="156"/>
    </row>
    <row r="46" spans="1:49" ht="12" customHeight="1" x14ac:dyDescent="0.2">
      <c r="N46" s="190" t="str" cm="1">
        <f t="array" ref="N46">INDEX(tabDict[],MATCH(64,tabDict[ID],0),selLangID+1)</f>
        <v>Gesamtsaldo:</v>
      </c>
      <c r="O46" s="154">
        <f>O42</f>
        <v>0</v>
      </c>
      <c r="P46" s="191" t="str" cm="1">
        <f t="array" ref="P46">INDEX(tabDict[],MATCH(118,tabDict[ID],0),selLangID+1)</f>
        <v>QZ Gesamtsaldo:</v>
      </c>
      <c r="Q46" s="192">
        <f>Q42</f>
        <v>0</v>
      </c>
      <c r="R46" s="193" t="str" cm="1">
        <f t="array" ref="R46">INDEX(tabDict[],MATCH(68,tabDict[ID],0),selLangID+1)</f>
        <v>Minuten</v>
      </c>
    </row>
    <row r="47" spans="1:49" ht="12" customHeight="1" x14ac:dyDescent="0.2">
      <c r="N47" s="194" t="str" cm="1">
        <f t="array" ref="N47">INDEX(tabDict[],MATCH(65,tabDict[ID],0),selLangID+1)</f>
        <v>entspricht:</v>
      </c>
      <c r="O47" s="195">
        <f>ABS(O46)/24/60</f>
        <v>0</v>
      </c>
      <c r="P47" s="195" t="str" cm="1">
        <f t="array" ref="P47">INDEX(tabDict[],MATCH(65,tabDict[ID],0),selLangID+1)</f>
        <v>entspricht:</v>
      </c>
      <c r="Q47" s="196">
        <f>ABS(Q46)/24/60</f>
        <v>0</v>
      </c>
      <c r="R47" s="193" t="s">
        <v>58</v>
      </c>
    </row>
    <row r="48" spans="1:49" ht="12" customHeight="1" x14ac:dyDescent="0.2">
      <c r="J48" s="197"/>
    </row>
    <row r="49" spans="2:14" ht="12" customHeight="1" x14ac:dyDescent="0.2"/>
    <row r="50" spans="2:14" ht="12" customHeight="1" x14ac:dyDescent="0.2"/>
    <row r="51" spans="2:14" ht="12" customHeight="1" x14ac:dyDescent="0.2">
      <c r="B51" s="198" t="str" cm="1">
        <f t="array" ref="B51">INDEX(tabDict[],MATCH(66,tabDict[ID],0),selLangID+1)</f>
        <v>Unterschrift des/der Beschäftigten:</v>
      </c>
      <c r="F51" s="199"/>
      <c r="G51" s="199"/>
      <c r="H51" s="199"/>
      <c r="I51" s="199"/>
      <c r="J51" s="199"/>
      <c r="K51" s="199"/>
      <c r="L51" s="199"/>
      <c r="M51" s="199"/>
      <c r="N51" s="199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200" t="str" cm="1">
        <f t="array" ref="B55">INDEX(tabDict[],MATCH(67,tabDict[ID],0),selLangID+1)</f>
        <v>Unterschrift des/der Leiters/-in:</v>
      </c>
      <c r="C55" s="200"/>
      <c r="D55" s="200"/>
      <c r="F55" s="199"/>
      <c r="G55" s="199"/>
      <c r="H55" s="199"/>
      <c r="I55" s="199"/>
      <c r="J55" s="199"/>
      <c r="K55" s="199"/>
      <c r="L55" s="199"/>
      <c r="M55" s="199"/>
      <c r="N55" s="199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201" t="str" cm="1">
        <f t="array" ref="A74">INDEX(tabDict[],MATCH(69,tabDict[ID],0),selLangID+1)</f>
        <v>Erläuterungen zu Bemerkungen:</v>
      </c>
      <c r="B74" s="198"/>
    </row>
    <row r="75" spans="1:18" ht="12" customHeight="1" x14ac:dyDescent="0.2">
      <c r="B75" s="198"/>
    </row>
    <row r="76" spans="1:18" ht="12" customHeight="1" thickBot="1" x14ac:dyDescent="0.25">
      <c r="A76" s="251" t="str" cm="1">
        <f t="array" ref="A76">INDEX(tabDict[],MATCH(70,tabDict[ID],0),selLangID+1)</f>
        <v>Kurzform</v>
      </c>
      <c r="B76" s="252"/>
      <c r="C76" s="251" t="str" cm="1">
        <f t="array" ref="C76">INDEX(tabDict[],MATCH(71,tabDict[ID],0),selLangID+1)</f>
        <v>Erläuterung</v>
      </c>
      <c r="D76" s="253"/>
      <c r="E76" s="254"/>
      <c r="F76" s="254"/>
      <c r="G76" s="254"/>
      <c r="H76" s="254"/>
      <c r="I76" s="254"/>
      <c r="J76" s="254"/>
      <c r="K76" s="254"/>
      <c r="L76" s="254"/>
      <c r="M76" s="254"/>
      <c r="N76" s="254"/>
      <c r="O76" s="254"/>
      <c r="P76" s="254"/>
      <c r="Q76" s="254"/>
      <c r="R76" s="252"/>
    </row>
    <row r="77" spans="1:18" ht="12" customHeight="1" thickTop="1" x14ac:dyDescent="0.2">
      <c r="A77" s="244"/>
      <c r="B77" s="245"/>
      <c r="C77" s="244"/>
      <c r="D77" s="246"/>
      <c r="E77" s="247"/>
      <c r="F77" s="247"/>
      <c r="G77" s="247"/>
      <c r="H77" s="247"/>
      <c r="I77" s="247"/>
      <c r="J77" s="247"/>
      <c r="K77" s="247"/>
      <c r="L77" s="247"/>
      <c r="M77" s="247"/>
      <c r="N77" s="247"/>
      <c r="O77" s="247"/>
      <c r="P77" s="247"/>
      <c r="Q77" s="247"/>
      <c r="R77" s="245"/>
    </row>
    <row r="78" spans="1:18" ht="12" customHeight="1" x14ac:dyDescent="0.2">
      <c r="A78" s="259"/>
      <c r="B78" s="260"/>
      <c r="C78" s="259"/>
      <c r="D78" s="261"/>
      <c r="E78" s="262"/>
      <c r="F78" s="262"/>
      <c r="G78" s="262"/>
      <c r="H78" s="262"/>
      <c r="I78" s="262"/>
      <c r="J78" s="262"/>
      <c r="K78" s="262"/>
      <c r="L78" s="262"/>
      <c r="M78" s="262"/>
      <c r="N78" s="262"/>
      <c r="O78" s="262"/>
      <c r="P78" s="262"/>
      <c r="Q78" s="262"/>
      <c r="R78" s="260"/>
    </row>
    <row r="79" spans="1:18" ht="12" customHeight="1" x14ac:dyDescent="0.2">
      <c r="A79" s="259"/>
      <c r="B79" s="260"/>
      <c r="C79" s="259"/>
      <c r="D79" s="261"/>
      <c r="E79" s="262"/>
      <c r="F79" s="262"/>
      <c r="G79" s="262"/>
      <c r="H79" s="262"/>
      <c r="I79" s="262"/>
      <c r="J79" s="262"/>
      <c r="K79" s="262"/>
      <c r="L79" s="262"/>
      <c r="M79" s="262"/>
      <c r="N79" s="262"/>
      <c r="O79" s="262"/>
      <c r="P79" s="262"/>
      <c r="Q79" s="262"/>
      <c r="R79" s="260"/>
    </row>
    <row r="80" spans="1:18" ht="12" customHeight="1" x14ac:dyDescent="0.2">
      <c r="A80" s="259"/>
      <c r="B80" s="260"/>
      <c r="C80" s="259"/>
      <c r="D80" s="261"/>
      <c r="E80" s="262"/>
      <c r="F80" s="262"/>
      <c r="G80" s="262"/>
      <c r="H80" s="262"/>
      <c r="I80" s="262"/>
      <c r="J80" s="262"/>
      <c r="K80" s="262"/>
      <c r="L80" s="262"/>
      <c r="M80" s="262"/>
      <c r="N80" s="262"/>
      <c r="O80" s="262"/>
      <c r="P80" s="262"/>
      <c r="Q80" s="262"/>
      <c r="R80" s="260"/>
    </row>
    <row r="81" spans="1:18" ht="12" customHeight="1" x14ac:dyDescent="0.2">
      <c r="A81" s="259"/>
      <c r="B81" s="260"/>
      <c r="C81" s="259"/>
      <c r="D81" s="261"/>
      <c r="E81" s="262"/>
      <c r="F81" s="262"/>
      <c r="G81" s="262"/>
      <c r="H81" s="262"/>
      <c r="I81" s="262"/>
      <c r="J81" s="262"/>
      <c r="K81" s="262"/>
      <c r="L81" s="262"/>
      <c r="M81" s="262"/>
      <c r="N81" s="262"/>
      <c r="O81" s="262"/>
      <c r="P81" s="262"/>
      <c r="Q81" s="262"/>
      <c r="R81" s="260"/>
    </row>
    <row r="82" spans="1:18" ht="12" customHeight="1" x14ac:dyDescent="0.2">
      <c r="A82" s="259"/>
      <c r="B82" s="260"/>
      <c r="C82" s="259"/>
      <c r="D82" s="261"/>
      <c r="E82" s="262"/>
      <c r="F82" s="262"/>
      <c r="G82" s="262"/>
      <c r="H82" s="262"/>
      <c r="I82" s="262"/>
      <c r="J82" s="262"/>
      <c r="K82" s="262"/>
      <c r="L82" s="262"/>
      <c r="M82" s="262"/>
      <c r="N82" s="262"/>
      <c r="O82" s="262"/>
      <c r="P82" s="262"/>
      <c r="Q82" s="262"/>
      <c r="R82" s="260"/>
    </row>
    <row r="83" spans="1:18" ht="12" customHeight="1" x14ac:dyDescent="0.2">
      <c r="A83" s="259"/>
      <c r="B83" s="260"/>
      <c r="C83" s="259"/>
      <c r="D83" s="261"/>
      <c r="E83" s="262"/>
      <c r="F83" s="262"/>
      <c r="G83" s="262"/>
      <c r="H83" s="262"/>
      <c r="I83" s="262"/>
      <c r="J83" s="262"/>
      <c r="K83" s="262"/>
      <c r="L83" s="262"/>
      <c r="M83" s="262"/>
      <c r="N83" s="262"/>
      <c r="O83" s="262"/>
      <c r="P83" s="262"/>
      <c r="Q83" s="262"/>
      <c r="R83" s="260"/>
    </row>
    <row r="84" spans="1:18" ht="12" customHeight="1" x14ac:dyDescent="0.2">
      <c r="A84" s="259"/>
      <c r="B84" s="260"/>
      <c r="C84" s="259"/>
      <c r="D84" s="261"/>
      <c r="E84" s="262"/>
      <c r="F84" s="262"/>
      <c r="G84" s="262"/>
      <c r="H84" s="262"/>
      <c r="I84" s="262"/>
      <c r="J84" s="262"/>
      <c r="K84" s="262"/>
      <c r="L84" s="262"/>
      <c r="M84" s="262"/>
      <c r="N84" s="262"/>
      <c r="O84" s="262"/>
      <c r="P84" s="262"/>
      <c r="Q84" s="262"/>
      <c r="R84" s="260"/>
    </row>
    <row r="85" spans="1:18" ht="12" customHeight="1" x14ac:dyDescent="0.2">
      <c r="A85" s="259"/>
      <c r="B85" s="260"/>
      <c r="C85" s="259"/>
      <c r="D85" s="261"/>
      <c r="E85" s="262"/>
      <c r="F85" s="262"/>
      <c r="G85" s="262"/>
      <c r="H85" s="262"/>
      <c r="I85" s="262"/>
      <c r="J85" s="262"/>
      <c r="K85" s="262"/>
      <c r="L85" s="262"/>
      <c r="M85" s="262"/>
      <c r="N85" s="262"/>
      <c r="O85" s="262"/>
      <c r="P85" s="262"/>
      <c r="Q85" s="262"/>
      <c r="R85" s="260"/>
    </row>
    <row r="86" spans="1:18" ht="12" customHeight="1" x14ac:dyDescent="0.2">
      <c r="A86" s="259"/>
      <c r="B86" s="260"/>
      <c r="C86" s="259"/>
      <c r="D86" s="261"/>
      <c r="E86" s="262"/>
      <c r="F86" s="262"/>
      <c r="G86" s="262"/>
      <c r="H86" s="262"/>
      <c r="I86" s="262"/>
      <c r="J86" s="262"/>
      <c r="K86" s="262"/>
      <c r="L86" s="262"/>
      <c r="M86" s="262"/>
      <c r="N86" s="262"/>
      <c r="O86" s="262"/>
      <c r="P86" s="262"/>
      <c r="Q86" s="262"/>
      <c r="R86" s="260"/>
    </row>
    <row r="87" spans="1:18" ht="12" customHeight="1" x14ac:dyDescent="0.2">
      <c r="A87" s="259"/>
      <c r="B87" s="260"/>
      <c r="C87" s="259"/>
      <c r="D87" s="261"/>
      <c r="E87" s="262"/>
      <c r="F87" s="262"/>
      <c r="G87" s="262"/>
      <c r="H87" s="262"/>
      <c r="I87" s="262"/>
      <c r="J87" s="262"/>
      <c r="K87" s="262"/>
      <c r="L87" s="262"/>
      <c r="M87" s="262"/>
      <c r="N87" s="262"/>
      <c r="O87" s="262"/>
      <c r="P87" s="262"/>
      <c r="Q87" s="262"/>
      <c r="R87" s="260"/>
    </row>
    <row r="88" spans="1:18" ht="12" customHeight="1" x14ac:dyDescent="0.2">
      <c r="A88" s="259"/>
      <c r="B88" s="260"/>
      <c r="C88" s="259"/>
      <c r="D88" s="261"/>
      <c r="E88" s="262"/>
      <c r="F88" s="262"/>
      <c r="G88" s="262"/>
      <c r="H88" s="262"/>
      <c r="I88" s="262"/>
      <c r="J88" s="262"/>
      <c r="K88" s="262"/>
      <c r="L88" s="262"/>
      <c r="M88" s="262"/>
      <c r="N88" s="262"/>
      <c r="O88" s="262"/>
      <c r="P88" s="262"/>
      <c r="Q88" s="262"/>
      <c r="R88" s="260"/>
    </row>
    <row r="89" spans="1:18" ht="12" customHeight="1" x14ac:dyDescent="0.2">
      <c r="A89" s="259"/>
      <c r="B89" s="260"/>
      <c r="C89" s="259"/>
      <c r="D89" s="261"/>
      <c r="E89" s="262"/>
      <c r="F89" s="262"/>
      <c r="G89" s="262"/>
      <c r="H89" s="262"/>
      <c r="I89" s="262"/>
      <c r="J89" s="262"/>
      <c r="K89" s="262"/>
      <c r="L89" s="262"/>
      <c r="M89" s="262"/>
      <c r="N89" s="262"/>
      <c r="O89" s="262"/>
      <c r="P89" s="262"/>
      <c r="Q89" s="262"/>
      <c r="R89" s="260"/>
    </row>
    <row r="90" spans="1:18" ht="12" customHeight="1" x14ac:dyDescent="0.2">
      <c r="A90" s="259"/>
      <c r="B90" s="260"/>
      <c r="C90" s="259"/>
      <c r="D90" s="261"/>
      <c r="E90" s="262"/>
      <c r="F90" s="262"/>
      <c r="G90" s="262"/>
      <c r="H90" s="262"/>
      <c r="I90" s="262"/>
      <c r="J90" s="262"/>
      <c r="K90" s="262"/>
      <c r="L90" s="262"/>
      <c r="M90" s="262"/>
      <c r="N90" s="262"/>
      <c r="O90" s="262"/>
      <c r="P90" s="262"/>
      <c r="Q90" s="262"/>
      <c r="R90" s="260"/>
    </row>
    <row r="91" spans="1:18" ht="13" customHeight="1" x14ac:dyDescent="0.2">
      <c r="A91" s="259"/>
      <c r="B91" s="260"/>
      <c r="C91" s="259"/>
      <c r="D91" s="261"/>
      <c r="E91" s="262"/>
      <c r="F91" s="262"/>
      <c r="G91" s="262"/>
      <c r="H91" s="262"/>
      <c r="I91" s="262"/>
      <c r="J91" s="262"/>
      <c r="K91" s="262"/>
      <c r="L91" s="262"/>
      <c r="M91" s="262"/>
      <c r="N91" s="262"/>
      <c r="O91" s="262"/>
      <c r="P91" s="262"/>
      <c r="Q91" s="262"/>
      <c r="R91" s="260"/>
    </row>
    <row r="92" spans="1:18" ht="15" customHeight="1" x14ac:dyDescent="0.2">
      <c r="A92" s="259"/>
      <c r="B92" s="260"/>
      <c r="C92" s="259"/>
      <c r="D92" s="261"/>
      <c r="E92" s="262"/>
      <c r="F92" s="262"/>
      <c r="G92" s="262"/>
      <c r="H92" s="262"/>
      <c r="I92" s="262"/>
      <c r="J92" s="262"/>
      <c r="K92" s="262"/>
      <c r="L92" s="262"/>
      <c r="M92" s="262"/>
      <c r="N92" s="262"/>
      <c r="O92" s="262"/>
      <c r="P92" s="262"/>
      <c r="Q92" s="262"/>
      <c r="R92" s="260"/>
    </row>
    <row r="93" spans="1:18" ht="15" customHeight="1" x14ac:dyDescent="0.2">
      <c r="A93" s="259"/>
      <c r="B93" s="260"/>
      <c r="C93" s="259"/>
      <c r="D93" s="261"/>
      <c r="E93" s="262"/>
      <c r="F93" s="262"/>
      <c r="G93" s="262"/>
      <c r="H93" s="262"/>
      <c r="I93" s="262"/>
      <c r="J93" s="262"/>
      <c r="K93" s="262"/>
      <c r="L93" s="262"/>
      <c r="M93" s="262"/>
      <c r="N93" s="262"/>
      <c r="O93" s="262"/>
      <c r="P93" s="262"/>
      <c r="Q93" s="262"/>
      <c r="R93" s="260"/>
    </row>
    <row r="94" spans="1:18" x14ac:dyDescent="0.2">
      <c r="A94" s="259"/>
      <c r="B94" s="260"/>
      <c r="C94" s="259"/>
      <c r="D94" s="261"/>
      <c r="E94" s="262"/>
      <c r="F94" s="262"/>
      <c r="G94" s="262"/>
      <c r="H94" s="262"/>
      <c r="I94" s="262"/>
      <c r="J94" s="262"/>
      <c r="K94" s="262"/>
      <c r="L94" s="262"/>
      <c r="M94" s="262"/>
      <c r="N94" s="262"/>
      <c r="O94" s="262"/>
      <c r="P94" s="262"/>
      <c r="Q94" s="262"/>
      <c r="R94" s="260"/>
    </row>
    <row r="95" spans="1:18" x14ac:dyDescent="0.2">
      <c r="A95" s="259"/>
      <c r="B95" s="260"/>
      <c r="C95" s="259"/>
      <c r="D95" s="261"/>
      <c r="E95" s="262"/>
      <c r="F95" s="262"/>
      <c r="G95" s="262"/>
      <c r="H95" s="262"/>
      <c r="I95" s="262"/>
      <c r="J95" s="262"/>
      <c r="K95" s="262"/>
      <c r="L95" s="262"/>
      <c r="M95" s="262"/>
      <c r="N95" s="262"/>
      <c r="O95" s="262"/>
      <c r="P95" s="262"/>
      <c r="Q95" s="262"/>
      <c r="R95" s="260"/>
    </row>
    <row r="96" spans="1:18" x14ac:dyDescent="0.2">
      <c r="A96" s="259"/>
      <c r="B96" s="260"/>
      <c r="C96" s="259"/>
      <c r="D96" s="261"/>
      <c r="E96" s="262"/>
      <c r="F96" s="262"/>
      <c r="G96" s="262"/>
      <c r="H96" s="262"/>
      <c r="I96" s="262"/>
      <c r="J96" s="262"/>
      <c r="K96" s="262"/>
      <c r="L96" s="262"/>
      <c r="M96" s="262"/>
      <c r="N96" s="262"/>
      <c r="O96" s="262"/>
      <c r="P96" s="262"/>
      <c r="Q96" s="262"/>
      <c r="R96" s="260"/>
    </row>
    <row r="97" spans="1:18" x14ac:dyDescent="0.2">
      <c r="A97" s="259"/>
      <c r="B97" s="260"/>
      <c r="C97" s="259"/>
      <c r="D97" s="261"/>
      <c r="E97" s="262"/>
      <c r="F97" s="262"/>
      <c r="G97" s="262"/>
      <c r="H97" s="262"/>
      <c r="I97" s="262"/>
      <c r="J97" s="262"/>
      <c r="K97" s="262"/>
      <c r="L97" s="262"/>
      <c r="M97" s="262"/>
      <c r="N97" s="262"/>
      <c r="O97" s="262"/>
      <c r="P97" s="262"/>
      <c r="Q97" s="262"/>
      <c r="R97" s="260"/>
    </row>
    <row r="98" spans="1:18" x14ac:dyDescent="0.2">
      <c r="A98" s="259"/>
      <c r="B98" s="260"/>
      <c r="C98" s="259"/>
      <c r="D98" s="261"/>
      <c r="E98" s="262"/>
      <c r="F98" s="262"/>
      <c r="G98" s="262"/>
      <c r="H98" s="262"/>
      <c r="I98" s="262"/>
      <c r="J98" s="262"/>
      <c r="K98" s="262"/>
      <c r="L98" s="262"/>
      <c r="M98" s="262"/>
      <c r="N98" s="262"/>
      <c r="O98" s="262"/>
      <c r="P98" s="262"/>
      <c r="Q98" s="262"/>
      <c r="R98" s="260"/>
    </row>
    <row r="99" spans="1:18" x14ac:dyDescent="0.2">
      <c r="A99" s="259"/>
      <c r="B99" s="260"/>
      <c r="C99" s="259"/>
      <c r="D99" s="261"/>
      <c r="E99" s="262"/>
      <c r="F99" s="262"/>
      <c r="G99" s="262"/>
      <c r="H99" s="262"/>
      <c r="I99" s="262"/>
      <c r="J99" s="262"/>
      <c r="K99" s="262"/>
      <c r="L99" s="262"/>
      <c r="M99" s="262"/>
      <c r="N99" s="262"/>
      <c r="O99" s="262"/>
      <c r="P99" s="262"/>
      <c r="Q99" s="262"/>
      <c r="R99" s="260"/>
    </row>
    <row r="100" spans="1:18" x14ac:dyDescent="0.2">
      <c r="A100" s="259"/>
      <c r="B100" s="260"/>
      <c r="C100" s="259"/>
      <c r="D100" s="261"/>
      <c r="E100" s="262"/>
      <c r="F100" s="262"/>
      <c r="G100" s="262"/>
      <c r="H100" s="262"/>
      <c r="I100" s="262"/>
      <c r="J100" s="262"/>
      <c r="K100" s="262"/>
      <c r="L100" s="262"/>
      <c r="M100" s="262"/>
      <c r="N100" s="262"/>
      <c r="O100" s="262"/>
      <c r="P100" s="262"/>
      <c r="Q100" s="262"/>
      <c r="R100" s="260"/>
    </row>
    <row r="101" spans="1:18" x14ac:dyDescent="0.2">
      <c r="B101" s="198"/>
    </row>
    <row r="102" spans="1:18" x14ac:dyDescent="0.2">
      <c r="B102" s="198"/>
    </row>
    <row r="103" spans="1:18" x14ac:dyDescent="0.2">
      <c r="B103" s="198"/>
    </row>
    <row r="104" spans="1:18" x14ac:dyDescent="0.2">
      <c r="B104" s="198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49" priority="5">
      <formula>$AV12=1</formula>
    </cfRule>
  </conditionalFormatting>
  <conditionalFormatting sqref="O46:O47">
    <cfRule type="expression" dxfId="46" priority="3">
      <formula>$O$46&lt;0</formula>
    </cfRule>
    <cfRule type="expression" dxfId="45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92152E06-5220-427F-B87F-7C77AAD2C30F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148D1C50-768C-4ACB-81F7-E27EC8240A6A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192022D4-984C-4E9C-8A25-E5DF01F10FFE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O47:P47 P46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16F5DD8F-2F77-457E-890E-3AEE77D5A910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5F6A5C92-0689-4EA0-9D11-E5F96DB7C165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B979-C0BC-430D-A9AE-6EF39B57F34B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55"/>
      <c r="O2" s="155"/>
      <c r="P2" s="154"/>
      <c r="Q2" s="156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62">
        <f>März!O46</f>
        <v>0</v>
      </c>
      <c r="O4" s="161" t="s">
        <v>38</v>
      </c>
      <c r="P4" s="207">
        <f>März!Q46</f>
        <v>0</v>
      </c>
      <c r="Q4" s="20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N5" s="154"/>
      <c r="O5" s="154"/>
      <c r="P5" s="209"/>
      <c r="Q5" s="209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N6" s="154"/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N7" s="154"/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180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85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Konfiguration!G8</f>
        <v>45748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1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1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1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1" si="7">IF(AK12&gt;0,INDEX(Ruhepause,_xlfn.IFNA(MATCH(AK12-1,Anwesenheitszeit,1),0)+1),0)</f>
        <v>0</v>
      </c>
      <c r="AN12" s="134">
        <f t="shared" ref="AN12:AN41" si="8">IFERROR(INDEX(Sollarbeitszeit,AS12)*ABS(AU12-1),0)</f>
        <v>480</v>
      </c>
      <c r="AO12" s="134">
        <f t="shared" ref="AO12:AO41" si="9">SUM(X12,AC12)</f>
        <v>0</v>
      </c>
      <c r="AP12" s="134">
        <f t="shared" ref="AP12:AP41" si="10">AN12+AO12-IF(AND(X12=0,AC12=0,Y12-U12&gt;=15,AA12&gt;0),MIN(AO12,Y12-U12),0)</f>
        <v>480</v>
      </c>
      <c r="AQ12" s="134"/>
      <c r="AR12" s="134" t="str">
        <f>TEXT(A12,"TTTT")</f>
        <v>Dienstag</v>
      </c>
      <c r="AS12" s="134">
        <f>WEEKDAY(A12,2)</f>
        <v>2</v>
      </c>
      <c r="AT12" s="134"/>
      <c r="AU12" s="134">
        <f t="shared" ref="AU12:AU41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45749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1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1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1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1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Mittwoch</v>
      </c>
      <c r="AS13" s="134">
        <f>WEEKDAY(A13,2)</f>
        <v>3</v>
      </c>
      <c r="AT13" s="134"/>
      <c r="AU13" s="134">
        <f t="shared" si="11"/>
        <v>0</v>
      </c>
      <c r="AV13" s="134">
        <f t="shared" ref="AV13:AV41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1" si="20">A13 + 1</f>
        <v>45750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41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1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1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Donnerstag</v>
      </c>
      <c r="AS14" s="134">
        <f t="shared" ref="AS14:AS38" si="25">WEEKDAY(A14,2)</f>
        <v>4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45751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Freitag</v>
      </c>
      <c r="AS15" s="134">
        <f t="shared" si="25"/>
        <v>5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45752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0</v>
      </c>
      <c r="AO16" s="134">
        <f t="shared" si="9"/>
        <v>0</v>
      </c>
      <c r="AP16" s="134">
        <f t="shared" si="10"/>
        <v>0</v>
      </c>
      <c r="AQ16" s="134"/>
      <c r="AR16" s="134" t="str">
        <f t="shared" si="24"/>
        <v>Samstag</v>
      </c>
      <c r="AS16" s="134">
        <f t="shared" si="25"/>
        <v>6</v>
      </c>
      <c r="AT16" s="134"/>
      <c r="AU16" s="134">
        <f t="shared" si="11"/>
        <v>0</v>
      </c>
      <c r="AV16" s="134">
        <f t="shared" si="19"/>
        <v>1</v>
      </c>
      <c r="AW16" s="133"/>
      <c r="AX16" s="133"/>
      <c r="AY16" s="133"/>
    </row>
    <row r="17" spans="1:51" ht="12" customHeight="1" x14ac:dyDescent="0.2">
      <c r="A17" s="31">
        <f t="shared" si="20"/>
        <v>45753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0</v>
      </c>
      <c r="AO17" s="134">
        <f t="shared" si="9"/>
        <v>0</v>
      </c>
      <c r="AP17" s="134">
        <f t="shared" si="10"/>
        <v>0</v>
      </c>
      <c r="AQ17" s="134"/>
      <c r="AR17" s="134" t="str">
        <f t="shared" si="24"/>
        <v>Sonntag</v>
      </c>
      <c r="AS17" s="134">
        <f t="shared" si="25"/>
        <v>7</v>
      </c>
      <c r="AT17" s="134"/>
      <c r="AU17" s="134">
        <f t="shared" si="11"/>
        <v>0</v>
      </c>
      <c r="AV17" s="134">
        <f t="shared" si="19"/>
        <v>1</v>
      </c>
      <c r="AW17" s="133"/>
      <c r="AX17" s="133"/>
      <c r="AY17" s="133"/>
    </row>
    <row r="18" spans="1:51" ht="12" customHeight="1" x14ac:dyDescent="0.2">
      <c r="A18" s="31">
        <f t="shared" si="20"/>
        <v>45754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Montag</v>
      </c>
      <c r="AS18" s="134">
        <f t="shared" si="25"/>
        <v>1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45755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Dienstag</v>
      </c>
      <c r="AS19" s="134">
        <f t="shared" si="25"/>
        <v>2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45756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Mittwoch</v>
      </c>
      <c r="AS20" s="134">
        <f t="shared" si="25"/>
        <v>3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45757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Donnerstag</v>
      </c>
      <c r="AS21" s="134">
        <f t="shared" si="25"/>
        <v>4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45758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Freitag</v>
      </c>
      <c r="AS22" s="134">
        <f t="shared" si="25"/>
        <v>5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45759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0</v>
      </c>
      <c r="AO23" s="134">
        <f t="shared" si="9"/>
        <v>0</v>
      </c>
      <c r="AP23" s="134">
        <f t="shared" si="10"/>
        <v>0</v>
      </c>
      <c r="AQ23" s="134"/>
      <c r="AR23" s="134" t="str">
        <f t="shared" si="24"/>
        <v>Samstag</v>
      </c>
      <c r="AS23" s="134">
        <f t="shared" si="25"/>
        <v>6</v>
      </c>
      <c r="AT23" s="134"/>
      <c r="AU23" s="134">
        <f t="shared" si="11"/>
        <v>0</v>
      </c>
      <c r="AV23" s="134">
        <f t="shared" si="19"/>
        <v>1</v>
      </c>
      <c r="AW23" s="133"/>
    </row>
    <row r="24" spans="1:51" ht="12" customHeight="1" x14ac:dyDescent="0.2">
      <c r="A24" s="31">
        <f t="shared" si="20"/>
        <v>45760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0</v>
      </c>
      <c r="AO24" s="134">
        <f t="shared" si="9"/>
        <v>0</v>
      </c>
      <c r="AP24" s="134">
        <f t="shared" si="10"/>
        <v>0</v>
      </c>
      <c r="AQ24" s="134"/>
      <c r="AR24" s="134" t="str">
        <f t="shared" si="24"/>
        <v>Sonntag</v>
      </c>
      <c r="AS24" s="134">
        <f t="shared" si="25"/>
        <v>7</v>
      </c>
      <c r="AT24" s="134"/>
      <c r="AU24" s="134">
        <f t="shared" si="11"/>
        <v>0</v>
      </c>
      <c r="AV24" s="134">
        <f t="shared" si="19"/>
        <v>1</v>
      </c>
      <c r="AW24" s="133"/>
    </row>
    <row r="25" spans="1:51" ht="12" customHeight="1" x14ac:dyDescent="0.2">
      <c r="A25" s="31">
        <f t="shared" si="20"/>
        <v>45761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Montag</v>
      </c>
      <c r="AS25" s="134">
        <f t="shared" si="25"/>
        <v>1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45762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Dienstag</v>
      </c>
      <c r="AS26" s="134">
        <f t="shared" si="25"/>
        <v>2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45763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Mittwoch</v>
      </c>
      <c r="AS27" s="134">
        <f t="shared" si="25"/>
        <v>3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45764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Donnerstag</v>
      </c>
      <c r="AS28" s="134">
        <f t="shared" si="25"/>
        <v>4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45765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0</v>
      </c>
      <c r="AO29" s="134">
        <f t="shared" si="9"/>
        <v>0</v>
      </c>
      <c r="AP29" s="134">
        <f t="shared" si="10"/>
        <v>0</v>
      </c>
      <c r="AQ29" s="134"/>
      <c r="AR29" s="134" t="str">
        <f t="shared" si="24"/>
        <v>Freitag</v>
      </c>
      <c r="AS29" s="134">
        <f t="shared" si="25"/>
        <v>5</v>
      </c>
      <c r="AT29" s="134"/>
      <c r="AU29" s="134">
        <f t="shared" si="11"/>
        <v>1</v>
      </c>
      <c r="AV29" s="134">
        <f t="shared" si="19"/>
        <v>1</v>
      </c>
      <c r="AW29" s="133"/>
    </row>
    <row r="30" spans="1:51" ht="12" customHeight="1" x14ac:dyDescent="0.2">
      <c r="A30" s="31">
        <f t="shared" si="20"/>
        <v>45766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0</v>
      </c>
      <c r="AO30" s="134">
        <f t="shared" si="9"/>
        <v>0</v>
      </c>
      <c r="AP30" s="134">
        <f t="shared" si="10"/>
        <v>0</v>
      </c>
      <c r="AQ30" s="134"/>
      <c r="AR30" s="134" t="str">
        <f t="shared" si="24"/>
        <v>Samstag</v>
      </c>
      <c r="AS30" s="134">
        <f t="shared" si="25"/>
        <v>6</v>
      </c>
      <c r="AT30" s="134"/>
      <c r="AU30" s="134">
        <f t="shared" si="11"/>
        <v>0</v>
      </c>
      <c r="AV30" s="134">
        <f t="shared" si="19"/>
        <v>1</v>
      </c>
      <c r="AW30" s="133"/>
    </row>
    <row r="31" spans="1:51" ht="12" customHeight="1" x14ac:dyDescent="0.2">
      <c r="A31" s="31">
        <f t="shared" si="20"/>
        <v>45767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0</v>
      </c>
      <c r="AO31" s="134">
        <f t="shared" si="9"/>
        <v>0</v>
      </c>
      <c r="AP31" s="134">
        <f t="shared" si="10"/>
        <v>0</v>
      </c>
      <c r="AQ31" s="134"/>
      <c r="AR31" s="134" t="str">
        <f t="shared" si="24"/>
        <v>Sonntag</v>
      </c>
      <c r="AS31" s="134">
        <f t="shared" si="25"/>
        <v>7</v>
      </c>
      <c r="AT31" s="134"/>
      <c r="AU31" s="134">
        <f t="shared" si="11"/>
        <v>1</v>
      </c>
      <c r="AV31" s="134">
        <f t="shared" si="19"/>
        <v>1</v>
      </c>
      <c r="AW31" s="133"/>
    </row>
    <row r="32" spans="1:51" ht="12" customHeight="1" x14ac:dyDescent="0.2">
      <c r="A32" s="31">
        <f t="shared" si="20"/>
        <v>45768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0</v>
      </c>
      <c r="AO32" s="134">
        <f t="shared" si="9"/>
        <v>0</v>
      </c>
      <c r="AP32" s="134">
        <f t="shared" si="10"/>
        <v>0</v>
      </c>
      <c r="AQ32" s="134"/>
      <c r="AR32" s="134" t="str">
        <f t="shared" si="24"/>
        <v>Montag</v>
      </c>
      <c r="AS32" s="134">
        <f t="shared" si="25"/>
        <v>1</v>
      </c>
      <c r="AT32" s="134"/>
      <c r="AU32" s="134">
        <f t="shared" si="11"/>
        <v>1</v>
      </c>
      <c r="AV32" s="134">
        <f t="shared" si="19"/>
        <v>1</v>
      </c>
      <c r="AW32" s="133"/>
    </row>
    <row r="33" spans="1:49" ht="12" customHeight="1" x14ac:dyDescent="0.2">
      <c r="A33" s="31">
        <f t="shared" si="20"/>
        <v>45769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Dienstag</v>
      </c>
      <c r="AS33" s="134">
        <f t="shared" si="25"/>
        <v>2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45770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Mittwoch</v>
      </c>
      <c r="AS34" s="134">
        <f t="shared" si="25"/>
        <v>3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45771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Donnerstag</v>
      </c>
      <c r="AS35" s="134">
        <f t="shared" si="25"/>
        <v>4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45772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Freitag</v>
      </c>
      <c r="AS36" s="134">
        <f t="shared" si="25"/>
        <v>5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45773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0</v>
      </c>
      <c r="AO37" s="134">
        <f t="shared" si="9"/>
        <v>0</v>
      </c>
      <c r="AP37" s="134">
        <f t="shared" si="10"/>
        <v>0</v>
      </c>
      <c r="AQ37" s="134"/>
      <c r="AR37" s="134" t="str">
        <f t="shared" si="24"/>
        <v>Samstag</v>
      </c>
      <c r="AS37" s="134">
        <f t="shared" si="25"/>
        <v>6</v>
      </c>
      <c r="AT37" s="134"/>
      <c r="AU37" s="134">
        <f t="shared" si="11"/>
        <v>0</v>
      </c>
      <c r="AV37" s="134">
        <f t="shared" si="19"/>
        <v>1</v>
      </c>
      <c r="AW37" s="133"/>
    </row>
    <row r="38" spans="1:49" ht="12" customHeight="1" x14ac:dyDescent="0.2">
      <c r="A38" s="31">
        <f t="shared" si="20"/>
        <v>45774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0</v>
      </c>
      <c r="AO38" s="134">
        <f t="shared" si="9"/>
        <v>0</v>
      </c>
      <c r="AP38" s="134">
        <f t="shared" si="10"/>
        <v>0</v>
      </c>
      <c r="AQ38" s="134"/>
      <c r="AR38" s="134" t="str">
        <f t="shared" si="24"/>
        <v>Sonntag</v>
      </c>
      <c r="AS38" s="134">
        <f t="shared" si="25"/>
        <v>7</v>
      </c>
      <c r="AT38" s="134"/>
      <c r="AU38" s="134">
        <f t="shared" si="11"/>
        <v>0</v>
      </c>
      <c r="AV38" s="134">
        <f t="shared" si="19"/>
        <v>1</v>
      </c>
      <c r="AW38" s="133"/>
    </row>
    <row r="39" spans="1:49" ht="12" customHeight="1" x14ac:dyDescent="0.2">
      <c r="A39" s="31">
        <f t="shared" si="20"/>
        <v>45775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Montag</v>
      </c>
      <c r="AS39" s="134">
        <f>WEEKDAY(A39,2)</f>
        <v>1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45776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1" si="26">HOUR(B40)*60+MINUTE(B40)</f>
        <v>0</v>
      </c>
      <c r="U40" s="134">
        <f t="shared" si="26"/>
        <v>0</v>
      </c>
      <c r="V40" s="134">
        <f t="shared" ref="V40:V41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1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1" si="29">HOUR(H40)*60+MINUTE(H40)</f>
        <v>0</v>
      </c>
      <c r="AE40" s="134">
        <f t="shared" si="29"/>
        <v>0</v>
      </c>
      <c r="AF40" s="134">
        <f t="shared" ref="AF40:AF41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1" si="31">HOUR(K40)*60+MINUTE(K40)</f>
        <v>0</v>
      </c>
      <c r="AJ40" s="134">
        <f t="shared" si="31"/>
        <v>0</v>
      </c>
      <c r="AK40" s="134">
        <f t="shared" ref="AK40:AK41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1" si="33">TEXT(A40,"TTTT")</f>
        <v>Dienstag</v>
      </c>
      <c r="AS40" s="134">
        <f t="shared" ref="AS40:AS41" si="34">WEEKDAY(A40,2)</f>
        <v>2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136">
        <f t="shared" si="20"/>
        <v>45777</v>
      </c>
      <c r="B41" s="137"/>
      <c r="C41" s="137"/>
      <c r="D41" s="138"/>
      <c r="E41" s="139"/>
      <c r="F41" s="137"/>
      <c r="G41" s="138"/>
      <c r="H41" s="140"/>
      <c r="I41" s="137"/>
      <c r="J41" s="138"/>
      <c r="K41" s="140"/>
      <c r="L41" s="137"/>
      <c r="M41" s="138"/>
      <c r="N41" s="225">
        <f>IF((V41+AA41+AF41+AK41)&gt;0,IF((V41+AA41+AF41+AK41)&gt;Konfiguration!E$35,"unzulässig",(V41+AA41+AF41+AK41)-AP41),IF(AND((V41+AA41+AF41+AK41)=0,B41&gt;0),-AN41,0))</f>
        <v>0</v>
      </c>
      <c r="O41" s="226">
        <f t="shared" si="21"/>
        <v>0</v>
      </c>
      <c r="P41" s="227">
        <f>IF((W41+AB41+AG41+AL41)&gt;0,(W41+AB41+AG41+AL41)-AP41*Konfiguration!$E$9/100,IF(AND((W41+AB41+AG41+AL41)=0,B41&gt;0),-AP41*Konfiguration!$E$9/100,0))</f>
        <v>0</v>
      </c>
      <c r="Q41" s="227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Mittwoch</v>
      </c>
      <c r="AS41" s="134">
        <f t="shared" si="34"/>
        <v>3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144"/>
      <c r="B42" s="145"/>
      <c r="C42" s="145"/>
      <c r="D42" s="146"/>
      <c r="E42" s="147"/>
      <c r="F42" s="145"/>
      <c r="G42" s="146"/>
      <c r="H42" s="145"/>
      <c r="I42" s="145"/>
      <c r="J42" s="146"/>
      <c r="K42" s="145"/>
      <c r="L42" s="145"/>
      <c r="M42" s="146"/>
      <c r="N42" s="233"/>
      <c r="O42" s="233"/>
      <c r="P42" s="234"/>
      <c r="Q42" s="234"/>
      <c r="R42" s="223"/>
      <c r="S42" s="133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3"/>
    </row>
    <row r="43" spans="1:49" ht="12" customHeight="1" x14ac:dyDescent="0.2">
      <c r="N43" s="154"/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O41</f>
        <v>0</v>
      </c>
      <c r="P46" s="120" t="str" cm="1">
        <f t="array" ref="P46">INDEX(tabDict[],MATCH(118,tabDict[ID],0),selLangID+1)</f>
        <v>QZ Gesamtsaldo:</v>
      </c>
      <c r="Q46" s="124">
        <f>Q41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44" priority="5">
      <formula>$AV12=1</formula>
    </cfRule>
  </conditionalFormatting>
  <conditionalFormatting sqref="O46:O47">
    <cfRule type="expression" dxfId="41" priority="3">
      <formula>$O$46&lt;0</formula>
    </cfRule>
    <cfRule type="expression" dxfId="40" priority="4">
      <formula>$O$46&gt;=0</formula>
    </cfRule>
  </conditionalFormatting>
  <dataValidations disablePrompts="1"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080594FE-602B-43BA-B960-11CB517006C2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51043A7E-34E8-4DAA-9CC4-6169FC1D5C39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E2172E8A-8250-466C-9E86-EDDA71E2BBB5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1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D56E5EED-C6D4-4982-87D1-890A2C09D8BF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4087EA1A-FEEF-4CE8-A796-2FC273FB7D47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F3754A-74C5-474B-A93E-FD68FD098720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55"/>
      <c r="O2" s="155"/>
      <c r="P2" s="154"/>
      <c r="Q2" s="156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62">
        <f>April!O46</f>
        <v>0</v>
      </c>
      <c r="O4" s="161" t="s">
        <v>38</v>
      </c>
      <c r="P4" s="207">
        <f>April!Q46</f>
        <v>0</v>
      </c>
      <c r="Q4" s="20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N5" s="154"/>
      <c r="O5" s="154"/>
      <c r="P5" s="209"/>
      <c r="Q5" s="209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N6" s="154"/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N7" s="154"/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180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85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Konfiguration!G9</f>
        <v>45778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2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2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2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2" si="7">IF(AK12&gt;0,INDEX(Ruhepause,_xlfn.IFNA(MATCH(AK12-1,Anwesenheitszeit,1),0)+1),0)</f>
        <v>0</v>
      </c>
      <c r="AN12" s="134">
        <f t="shared" ref="AN12:AN42" si="8">IFERROR(INDEX(Sollarbeitszeit,AS12)*ABS(AU12-1),0)</f>
        <v>0</v>
      </c>
      <c r="AO12" s="134">
        <f t="shared" ref="AO12:AO42" si="9">SUM(X12,AC12)</f>
        <v>0</v>
      </c>
      <c r="AP12" s="134">
        <f t="shared" ref="AP12:AP42" si="10">AN12+AO12-IF(AND(X12=0,AC12=0,Y12-U12&gt;=15,AA12&gt;0),MIN(AO12,Y12-U12),0)</f>
        <v>0</v>
      </c>
      <c r="AQ12" s="134"/>
      <c r="AR12" s="134" t="str">
        <f>TEXT(A12,"TTTT")</f>
        <v>Donnerstag</v>
      </c>
      <c r="AS12" s="134">
        <f>WEEKDAY(A12,2)</f>
        <v>4</v>
      </c>
      <c r="AT12" s="134"/>
      <c r="AU12" s="134">
        <f t="shared" ref="AU12:AU42" si="11">(_xlfn.IFNA(MATCH(A12,Feiertage,0),0) &lt;&gt; 0) * 1</f>
        <v>1</v>
      </c>
      <c r="AV12" s="134">
        <f>OR(AS12&gt;5,AU12=1)*1</f>
        <v>1</v>
      </c>
      <c r="AW12" s="133"/>
      <c r="AX12" s="133"/>
      <c r="AY12" s="133"/>
    </row>
    <row r="13" spans="1:51" ht="12.75" customHeight="1" x14ac:dyDescent="0.2">
      <c r="A13" s="31">
        <f>A12 + 1</f>
        <v>45779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2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2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2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2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Freitag</v>
      </c>
      <c r="AS13" s="134">
        <f>WEEKDAY(A13,2)</f>
        <v>5</v>
      </c>
      <c r="AT13" s="134"/>
      <c r="AU13" s="134">
        <f t="shared" si="11"/>
        <v>0</v>
      </c>
      <c r="AV13" s="134">
        <f t="shared" ref="AV13:AV42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2" si="20">A13 + 1</f>
        <v>45780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2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0</v>
      </c>
      <c r="AO14" s="134">
        <f t="shared" si="9"/>
        <v>0</v>
      </c>
      <c r="AP14" s="134">
        <f t="shared" si="10"/>
        <v>0</v>
      </c>
      <c r="AQ14" s="134"/>
      <c r="AR14" s="134" t="str">
        <f t="shared" ref="AR14:AR38" si="24">TEXT(A14,"TTTT")</f>
        <v>Samstag</v>
      </c>
      <c r="AS14" s="134">
        <f t="shared" ref="AS14:AS38" si="25">WEEKDAY(A14,2)</f>
        <v>6</v>
      </c>
      <c r="AT14" s="134"/>
      <c r="AU14" s="134">
        <f t="shared" si="11"/>
        <v>0</v>
      </c>
      <c r="AV14" s="134">
        <f t="shared" si="19"/>
        <v>1</v>
      </c>
      <c r="AW14" s="133"/>
      <c r="AX14" s="133"/>
      <c r="AY14" s="133"/>
    </row>
    <row r="15" spans="1:51" ht="11.25" customHeight="1" x14ac:dyDescent="0.2">
      <c r="A15" s="31">
        <f t="shared" si="20"/>
        <v>45781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0</v>
      </c>
      <c r="AO15" s="134">
        <f t="shared" si="9"/>
        <v>0</v>
      </c>
      <c r="AP15" s="134">
        <f t="shared" si="10"/>
        <v>0</v>
      </c>
      <c r="AQ15" s="134"/>
      <c r="AR15" s="134" t="str">
        <f t="shared" si="24"/>
        <v>Sonntag</v>
      </c>
      <c r="AS15" s="134">
        <f t="shared" si="25"/>
        <v>7</v>
      </c>
      <c r="AT15" s="134"/>
      <c r="AU15" s="134">
        <f t="shared" si="11"/>
        <v>0</v>
      </c>
      <c r="AV15" s="134">
        <f t="shared" si="19"/>
        <v>1</v>
      </c>
      <c r="AW15" s="133"/>
      <c r="AX15" s="133"/>
      <c r="AY15" s="133"/>
    </row>
    <row r="16" spans="1:51" ht="13.5" customHeight="1" x14ac:dyDescent="0.2">
      <c r="A16" s="31">
        <f t="shared" si="20"/>
        <v>45782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Montag</v>
      </c>
      <c r="AS16" s="134">
        <f t="shared" si="25"/>
        <v>1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45783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480</v>
      </c>
      <c r="AO17" s="134">
        <f t="shared" si="9"/>
        <v>0</v>
      </c>
      <c r="AP17" s="134">
        <f t="shared" si="10"/>
        <v>480</v>
      </c>
      <c r="AQ17" s="134"/>
      <c r="AR17" s="134" t="str">
        <f t="shared" si="24"/>
        <v>Dienstag</v>
      </c>
      <c r="AS17" s="134">
        <f t="shared" si="25"/>
        <v>2</v>
      </c>
      <c r="AT17" s="134"/>
      <c r="AU17" s="134">
        <f t="shared" si="11"/>
        <v>0</v>
      </c>
      <c r="AV17" s="134">
        <f t="shared" si="19"/>
        <v>0</v>
      </c>
      <c r="AW17" s="133"/>
      <c r="AX17" s="133"/>
      <c r="AY17" s="133"/>
    </row>
    <row r="18" spans="1:51" ht="12" customHeight="1" x14ac:dyDescent="0.2">
      <c r="A18" s="31">
        <f t="shared" si="20"/>
        <v>45784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Mittwoch</v>
      </c>
      <c r="AS18" s="134">
        <f t="shared" si="25"/>
        <v>3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45785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Donnerstag</v>
      </c>
      <c r="AS19" s="134">
        <f t="shared" si="25"/>
        <v>4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45786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Freitag</v>
      </c>
      <c r="AS20" s="134">
        <f t="shared" si="25"/>
        <v>5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45787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0</v>
      </c>
      <c r="AO21" s="134">
        <f t="shared" si="9"/>
        <v>0</v>
      </c>
      <c r="AP21" s="134">
        <f t="shared" si="10"/>
        <v>0</v>
      </c>
      <c r="AQ21" s="134"/>
      <c r="AR21" s="134" t="str">
        <f t="shared" si="24"/>
        <v>Samstag</v>
      </c>
      <c r="AS21" s="134">
        <f t="shared" si="25"/>
        <v>6</v>
      </c>
      <c r="AT21" s="134"/>
      <c r="AU21" s="134">
        <f t="shared" si="11"/>
        <v>0</v>
      </c>
      <c r="AV21" s="134">
        <f t="shared" si="19"/>
        <v>1</v>
      </c>
      <c r="AW21" s="133"/>
    </row>
    <row r="22" spans="1:51" ht="12" customHeight="1" x14ac:dyDescent="0.2">
      <c r="A22" s="31">
        <f t="shared" si="20"/>
        <v>45788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0</v>
      </c>
      <c r="AO22" s="134">
        <f t="shared" si="9"/>
        <v>0</v>
      </c>
      <c r="AP22" s="134">
        <f t="shared" si="10"/>
        <v>0</v>
      </c>
      <c r="AQ22" s="134"/>
      <c r="AR22" s="134" t="str">
        <f t="shared" si="24"/>
        <v>Sonntag</v>
      </c>
      <c r="AS22" s="134">
        <f t="shared" si="25"/>
        <v>7</v>
      </c>
      <c r="AT22" s="134"/>
      <c r="AU22" s="134">
        <f t="shared" si="11"/>
        <v>0</v>
      </c>
      <c r="AV22" s="134">
        <f t="shared" si="19"/>
        <v>1</v>
      </c>
      <c r="AW22" s="133"/>
    </row>
    <row r="23" spans="1:51" ht="12" customHeight="1" x14ac:dyDescent="0.2">
      <c r="A23" s="31">
        <f t="shared" si="20"/>
        <v>45789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Montag</v>
      </c>
      <c r="AS23" s="134">
        <f t="shared" si="25"/>
        <v>1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45790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480</v>
      </c>
      <c r="AO24" s="134">
        <f t="shared" si="9"/>
        <v>0</v>
      </c>
      <c r="AP24" s="134">
        <f t="shared" si="10"/>
        <v>480</v>
      </c>
      <c r="AQ24" s="134"/>
      <c r="AR24" s="134" t="str">
        <f t="shared" si="24"/>
        <v>Dienstag</v>
      </c>
      <c r="AS24" s="134">
        <f t="shared" si="25"/>
        <v>2</v>
      </c>
      <c r="AT24" s="134"/>
      <c r="AU24" s="134">
        <f t="shared" si="11"/>
        <v>0</v>
      </c>
      <c r="AV24" s="134">
        <f t="shared" si="19"/>
        <v>0</v>
      </c>
      <c r="AW24" s="133"/>
    </row>
    <row r="25" spans="1:51" ht="12" customHeight="1" x14ac:dyDescent="0.2">
      <c r="A25" s="31">
        <f t="shared" si="20"/>
        <v>45791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Mittwoch</v>
      </c>
      <c r="AS25" s="134">
        <f t="shared" si="25"/>
        <v>3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45792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Donnerstag</v>
      </c>
      <c r="AS26" s="134">
        <f t="shared" si="25"/>
        <v>4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45793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Freitag</v>
      </c>
      <c r="AS27" s="134">
        <f t="shared" si="25"/>
        <v>5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45794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0</v>
      </c>
      <c r="AO28" s="134">
        <f t="shared" si="9"/>
        <v>0</v>
      </c>
      <c r="AP28" s="134">
        <f t="shared" si="10"/>
        <v>0</v>
      </c>
      <c r="AQ28" s="134"/>
      <c r="AR28" s="134" t="str">
        <f t="shared" si="24"/>
        <v>Samstag</v>
      </c>
      <c r="AS28" s="134">
        <f t="shared" si="25"/>
        <v>6</v>
      </c>
      <c r="AT28" s="134"/>
      <c r="AU28" s="134">
        <f t="shared" si="11"/>
        <v>0</v>
      </c>
      <c r="AV28" s="134">
        <f t="shared" si="19"/>
        <v>1</v>
      </c>
      <c r="AW28" s="133"/>
    </row>
    <row r="29" spans="1:51" ht="12" customHeight="1" x14ac:dyDescent="0.2">
      <c r="A29" s="31">
        <f t="shared" si="20"/>
        <v>45795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0</v>
      </c>
      <c r="AO29" s="134">
        <f t="shared" si="9"/>
        <v>0</v>
      </c>
      <c r="AP29" s="134">
        <f t="shared" si="10"/>
        <v>0</v>
      </c>
      <c r="AQ29" s="134"/>
      <c r="AR29" s="134" t="str">
        <f t="shared" si="24"/>
        <v>Sonntag</v>
      </c>
      <c r="AS29" s="134">
        <f t="shared" si="25"/>
        <v>7</v>
      </c>
      <c r="AT29" s="134"/>
      <c r="AU29" s="134">
        <f t="shared" si="11"/>
        <v>0</v>
      </c>
      <c r="AV29" s="134">
        <f t="shared" si="19"/>
        <v>1</v>
      </c>
      <c r="AW29" s="133"/>
    </row>
    <row r="30" spans="1:51" ht="12" customHeight="1" x14ac:dyDescent="0.2">
      <c r="A30" s="31">
        <f t="shared" si="20"/>
        <v>45796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Montag</v>
      </c>
      <c r="AS30" s="134">
        <f t="shared" si="25"/>
        <v>1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45797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480</v>
      </c>
      <c r="AO31" s="134">
        <f t="shared" si="9"/>
        <v>0</v>
      </c>
      <c r="AP31" s="134">
        <f t="shared" si="10"/>
        <v>480</v>
      </c>
      <c r="AQ31" s="134"/>
      <c r="AR31" s="134" t="str">
        <f t="shared" si="24"/>
        <v>Dienstag</v>
      </c>
      <c r="AS31" s="134">
        <f t="shared" si="25"/>
        <v>2</v>
      </c>
      <c r="AT31" s="134"/>
      <c r="AU31" s="134">
        <f t="shared" si="11"/>
        <v>0</v>
      </c>
      <c r="AV31" s="134">
        <f t="shared" si="19"/>
        <v>0</v>
      </c>
      <c r="AW31" s="133"/>
    </row>
    <row r="32" spans="1:51" ht="12" customHeight="1" x14ac:dyDescent="0.2">
      <c r="A32" s="31">
        <f t="shared" si="20"/>
        <v>45798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480</v>
      </c>
      <c r="AO32" s="134">
        <f t="shared" si="9"/>
        <v>0</v>
      </c>
      <c r="AP32" s="134">
        <f t="shared" si="10"/>
        <v>480</v>
      </c>
      <c r="AQ32" s="134"/>
      <c r="AR32" s="134" t="str">
        <f t="shared" si="24"/>
        <v>Mittwoch</v>
      </c>
      <c r="AS32" s="134">
        <f t="shared" si="25"/>
        <v>3</v>
      </c>
      <c r="AT32" s="134"/>
      <c r="AU32" s="134">
        <f t="shared" si="11"/>
        <v>0</v>
      </c>
      <c r="AV32" s="134">
        <f t="shared" si="19"/>
        <v>0</v>
      </c>
      <c r="AW32" s="133"/>
    </row>
    <row r="33" spans="1:49" ht="12" customHeight="1" x14ac:dyDescent="0.2">
      <c r="A33" s="31">
        <f t="shared" si="20"/>
        <v>45799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Donnerstag</v>
      </c>
      <c r="AS33" s="134">
        <f t="shared" si="25"/>
        <v>4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45800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Freitag</v>
      </c>
      <c r="AS34" s="134">
        <f t="shared" si="25"/>
        <v>5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45801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0</v>
      </c>
      <c r="AO35" s="134">
        <f t="shared" si="9"/>
        <v>0</v>
      </c>
      <c r="AP35" s="134">
        <f t="shared" si="10"/>
        <v>0</v>
      </c>
      <c r="AQ35" s="134"/>
      <c r="AR35" s="134" t="str">
        <f t="shared" si="24"/>
        <v>Samstag</v>
      </c>
      <c r="AS35" s="134">
        <f t="shared" si="25"/>
        <v>6</v>
      </c>
      <c r="AT35" s="134"/>
      <c r="AU35" s="134">
        <f t="shared" si="11"/>
        <v>0</v>
      </c>
      <c r="AV35" s="134">
        <f t="shared" si="19"/>
        <v>1</v>
      </c>
      <c r="AW35" s="133"/>
    </row>
    <row r="36" spans="1:49" ht="12" customHeight="1" x14ac:dyDescent="0.2">
      <c r="A36" s="31">
        <f t="shared" si="20"/>
        <v>45802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0</v>
      </c>
      <c r="AO36" s="134">
        <f t="shared" si="9"/>
        <v>0</v>
      </c>
      <c r="AP36" s="134">
        <f t="shared" si="10"/>
        <v>0</v>
      </c>
      <c r="AQ36" s="134"/>
      <c r="AR36" s="134" t="str">
        <f t="shared" si="24"/>
        <v>Sonntag</v>
      </c>
      <c r="AS36" s="134">
        <f t="shared" si="25"/>
        <v>7</v>
      </c>
      <c r="AT36" s="134"/>
      <c r="AU36" s="134">
        <f t="shared" si="11"/>
        <v>0</v>
      </c>
      <c r="AV36" s="134">
        <f t="shared" si="19"/>
        <v>1</v>
      </c>
      <c r="AW36" s="133"/>
    </row>
    <row r="37" spans="1:49" ht="12" customHeight="1" x14ac:dyDescent="0.2">
      <c r="A37" s="31">
        <f t="shared" si="20"/>
        <v>45803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480</v>
      </c>
      <c r="AO37" s="134">
        <f t="shared" si="9"/>
        <v>0</v>
      </c>
      <c r="AP37" s="134">
        <f t="shared" si="10"/>
        <v>480</v>
      </c>
      <c r="AQ37" s="134"/>
      <c r="AR37" s="134" t="str">
        <f t="shared" si="24"/>
        <v>Montag</v>
      </c>
      <c r="AS37" s="134">
        <f t="shared" si="25"/>
        <v>1</v>
      </c>
      <c r="AT37" s="134"/>
      <c r="AU37" s="134">
        <f t="shared" si="11"/>
        <v>0</v>
      </c>
      <c r="AV37" s="134">
        <f t="shared" si="19"/>
        <v>0</v>
      </c>
      <c r="AW37" s="133"/>
    </row>
    <row r="38" spans="1:49" ht="12" customHeight="1" x14ac:dyDescent="0.2">
      <c r="A38" s="31">
        <f t="shared" si="20"/>
        <v>45804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480</v>
      </c>
      <c r="AO38" s="134">
        <f t="shared" si="9"/>
        <v>0</v>
      </c>
      <c r="AP38" s="134">
        <f t="shared" si="10"/>
        <v>480</v>
      </c>
      <c r="AQ38" s="134"/>
      <c r="AR38" s="134" t="str">
        <f t="shared" si="24"/>
        <v>Dienstag</v>
      </c>
      <c r="AS38" s="134">
        <f t="shared" si="25"/>
        <v>2</v>
      </c>
      <c r="AT38" s="134"/>
      <c r="AU38" s="134">
        <f t="shared" si="11"/>
        <v>0</v>
      </c>
      <c r="AV38" s="134">
        <f t="shared" si="19"/>
        <v>0</v>
      </c>
      <c r="AW38" s="133"/>
    </row>
    <row r="39" spans="1:49" ht="12" customHeight="1" x14ac:dyDescent="0.2">
      <c r="A39" s="31">
        <f t="shared" si="20"/>
        <v>45805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Mittwoch</v>
      </c>
      <c r="AS39" s="134">
        <f>WEEKDAY(A39,2)</f>
        <v>3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45806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2" si="26">HOUR(B40)*60+MINUTE(B40)</f>
        <v>0</v>
      </c>
      <c r="U40" s="134">
        <f t="shared" si="26"/>
        <v>0</v>
      </c>
      <c r="V40" s="134">
        <f t="shared" ref="V40:V42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2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2" si="29">HOUR(H40)*60+MINUTE(H40)</f>
        <v>0</v>
      </c>
      <c r="AE40" s="134">
        <f t="shared" si="29"/>
        <v>0</v>
      </c>
      <c r="AF40" s="134">
        <f t="shared" ref="AF40:AF42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2" si="31">HOUR(K40)*60+MINUTE(K40)</f>
        <v>0</v>
      </c>
      <c r="AJ40" s="134">
        <f t="shared" si="31"/>
        <v>0</v>
      </c>
      <c r="AK40" s="134">
        <f t="shared" ref="AK40:AK42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0</v>
      </c>
      <c r="AO40" s="134">
        <f t="shared" si="9"/>
        <v>0</v>
      </c>
      <c r="AP40" s="134">
        <f t="shared" si="10"/>
        <v>0</v>
      </c>
      <c r="AQ40" s="134"/>
      <c r="AR40" s="134" t="str">
        <f t="shared" ref="AR40:AR42" si="33">TEXT(A40,"TTTT")</f>
        <v>Donnerstag</v>
      </c>
      <c r="AS40" s="134">
        <f t="shared" ref="AS40:AS42" si="34">WEEKDAY(A40,2)</f>
        <v>4</v>
      </c>
      <c r="AT40" s="134"/>
      <c r="AU40" s="134">
        <f t="shared" si="11"/>
        <v>1</v>
      </c>
      <c r="AV40" s="134">
        <f t="shared" si="19"/>
        <v>1</v>
      </c>
      <c r="AW40" s="133"/>
    </row>
    <row r="41" spans="1:49" ht="12" customHeight="1" x14ac:dyDescent="0.2">
      <c r="A41" s="31">
        <f t="shared" si="20"/>
        <v>45807</v>
      </c>
      <c r="B41" s="32"/>
      <c r="C41" s="32"/>
      <c r="D41" s="114"/>
      <c r="E41" s="128"/>
      <c r="F41" s="32"/>
      <c r="G41" s="114"/>
      <c r="H41" s="109"/>
      <c r="I41" s="32"/>
      <c r="J41" s="114"/>
      <c r="K41" s="109"/>
      <c r="L41" s="32"/>
      <c r="M41" s="114"/>
      <c r="N41" s="185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Freitag</v>
      </c>
      <c r="AS41" s="134">
        <f t="shared" si="34"/>
        <v>5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31">
        <f t="shared" si="20"/>
        <v>45808</v>
      </c>
      <c r="B42" s="32"/>
      <c r="C42" s="32"/>
      <c r="D42" s="114"/>
      <c r="E42" s="128"/>
      <c r="F42" s="32"/>
      <c r="G42" s="114"/>
      <c r="H42" s="109"/>
      <c r="I42" s="32"/>
      <c r="J42" s="114"/>
      <c r="K42" s="109"/>
      <c r="L42" s="32"/>
      <c r="M42" s="114"/>
      <c r="N42" s="185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21"/>
      <c r="S42" s="133"/>
      <c r="T42" s="134">
        <f t="shared" si="26"/>
        <v>0</v>
      </c>
      <c r="U42" s="134">
        <f t="shared" si="26"/>
        <v>0</v>
      </c>
      <c r="V42" s="134">
        <f t="shared" si="27"/>
        <v>0</v>
      </c>
      <c r="W42" s="134">
        <f t="shared" si="13"/>
        <v>0</v>
      </c>
      <c r="X42" s="134">
        <f t="shared" si="1"/>
        <v>0</v>
      </c>
      <c r="Y42" s="134">
        <f t="shared" si="28"/>
        <v>0</v>
      </c>
      <c r="Z42" s="134">
        <f t="shared" si="28"/>
        <v>0</v>
      </c>
      <c r="AA42" s="134">
        <f t="shared" si="23"/>
        <v>0</v>
      </c>
      <c r="AB42" s="134">
        <f t="shared" si="14"/>
        <v>0</v>
      </c>
      <c r="AC42" s="134">
        <f t="shared" si="3"/>
        <v>0</v>
      </c>
      <c r="AD42" s="134">
        <f t="shared" si="29"/>
        <v>0</v>
      </c>
      <c r="AE42" s="134">
        <f t="shared" si="29"/>
        <v>0</v>
      </c>
      <c r="AF42" s="134">
        <f t="shared" si="30"/>
        <v>0</v>
      </c>
      <c r="AG42" s="134">
        <f t="shared" si="16"/>
        <v>0</v>
      </c>
      <c r="AH42" s="134">
        <f t="shared" si="5"/>
        <v>0</v>
      </c>
      <c r="AI42" s="134">
        <f t="shared" si="31"/>
        <v>0</v>
      </c>
      <c r="AJ42" s="134">
        <f t="shared" si="31"/>
        <v>0</v>
      </c>
      <c r="AK42" s="134">
        <f t="shared" si="32"/>
        <v>0</v>
      </c>
      <c r="AL42" s="134">
        <f t="shared" si="18"/>
        <v>0</v>
      </c>
      <c r="AM42" s="134">
        <f t="shared" si="7"/>
        <v>0</v>
      </c>
      <c r="AN42" s="134">
        <f t="shared" si="8"/>
        <v>0</v>
      </c>
      <c r="AO42" s="134">
        <f t="shared" si="9"/>
        <v>0</v>
      </c>
      <c r="AP42" s="134">
        <f t="shared" si="10"/>
        <v>0</v>
      </c>
      <c r="AQ42" s="134"/>
      <c r="AR42" s="134" t="str">
        <f t="shared" si="33"/>
        <v>Samstag</v>
      </c>
      <c r="AS42" s="134">
        <f t="shared" si="34"/>
        <v>6</v>
      </c>
      <c r="AT42" s="134"/>
      <c r="AU42" s="134">
        <f t="shared" si="11"/>
        <v>0</v>
      </c>
      <c r="AV42" s="134">
        <f t="shared" si="19"/>
        <v>1</v>
      </c>
      <c r="AW42" s="133"/>
    </row>
    <row r="43" spans="1:49" ht="12" customHeight="1" x14ac:dyDescent="0.2">
      <c r="N43" s="154"/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N44" s="154"/>
      <c r="O44" s="154"/>
      <c r="P44" s="154"/>
      <c r="Q44" s="156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O42</f>
        <v>0</v>
      </c>
      <c r="P46" s="120" t="str" cm="1">
        <f t="array" ref="P46">INDEX(tabDict[],MATCH(118,tabDict[ID],0),selLangID+1)</f>
        <v>QZ Gesamtsaldo:</v>
      </c>
      <c r="Q46" s="124">
        <f>Q42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39" priority="5">
      <formula>$AV12=1</formula>
    </cfRule>
  </conditionalFormatting>
  <conditionalFormatting sqref="O46:O47">
    <cfRule type="expression" dxfId="36" priority="3">
      <formula>$O$46&lt;0</formula>
    </cfRule>
    <cfRule type="expression" dxfId="35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9351FC20-174C-41EB-B7B5-84233A100639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4B44822D-CABC-419F-BD87-EF182D4D58A1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87851DC3-08BA-4738-AA71-E3E2455C444B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E39D5E4A-3802-4D00-9E60-77071D059E5A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49F3BFBF-A2FF-448E-B867-C98A6E01FD5F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BA3D5-9659-4D79-90A6-B6880299884B}">
  <sheetPr>
    <tabColor theme="6" tint="0.39997558519241921"/>
  </sheetPr>
  <dimension ref="A1:AY104"/>
  <sheetViews>
    <sheetView showGridLines="0" zoomScaleNormal="100" workbookViewId="0">
      <pane ySplit="11" topLeftCell="A13" activePane="bottomLeft" state="frozen"/>
      <selection activeCell="U13" sqref="U13"/>
      <selection pane="bottomLeft" activeCell="E44" sqref="E44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M2" s="154"/>
      <c r="N2" s="155"/>
      <c r="O2" s="155"/>
      <c r="P2" s="154"/>
      <c r="Q2" s="156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59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161"/>
      <c r="N4" s="162">
        <f>Mai!O46</f>
        <v>0</v>
      </c>
      <c r="O4" s="161" t="s">
        <v>38</v>
      </c>
      <c r="P4" s="207">
        <f>Mai!Q46</f>
        <v>0</v>
      </c>
      <c r="Q4" s="20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M5" s="154"/>
      <c r="N5" s="154"/>
      <c r="O5" s="154"/>
      <c r="P5" s="209"/>
      <c r="Q5" s="209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M6" s="154"/>
      <c r="N6" s="154"/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M7" s="154"/>
      <c r="N7" s="154"/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65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72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79"/>
      <c r="N10" s="180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84"/>
      <c r="N11" s="185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Konfiguration!G10</f>
        <v>45809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88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1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1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1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1" si="7">IF(AK12&gt;0,INDEX(Ruhepause,_xlfn.IFNA(MATCH(AK12-1,Anwesenheitszeit,1),0)+1),0)</f>
        <v>0</v>
      </c>
      <c r="AN12" s="134">
        <f t="shared" ref="AN12:AN41" si="8">IFERROR(INDEX(Sollarbeitszeit,AS12)*ABS(AU12-1),0)</f>
        <v>0</v>
      </c>
      <c r="AO12" s="134">
        <f t="shared" ref="AO12:AO41" si="9">SUM(X12,AC12)</f>
        <v>0</v>
      </c>
      <c r="AP12" s="134">
        <f t="shared" ref="AP12:AP41" si="10">AN12+AO12-IF(AND(X12=0,AC12=0,Y12-U12&gt;=15,AA12&gt;0),MIN(AO12,Y12-U12),0)</f>
        <v>0</v>
      </c>
      <c r="AQ12" s="134"/>
      <c r="AR12" s="134" t="str">
        <f>TEXT(A12,"TTTT")</f>
        <v>Sonntag</v>
      </c>
      <c r="AS12" s="134">
        <f>WEEKDAY(A12,2)</f>
        <v>7</v>
      </c>
      <c r="AT12" s="134"/>
      <c r="AU12" s="134">
        <f t="shared" ref="AU12:AU41" si="11">(_xlfn.IFNA(MATCH(A12,Feiertage,0),0) &lt;&gt; 0) * 1</f>
        <v>0</v>
      </c>
      <c r="AV12" s="134">
        <f>OR(AS12&gt;5,AU12=1)*1</f>
        <v>1</v>
      </c>
      <c r="AW12" s="133"/>
      <c r="AX12" s="133"/>
      <c r="AY12" s="133"/>
    </row>
    <row r="13" spans="1:51" ht="12.75" customHeight="1" x14ac:dyDescent="0.2">
      <c r="A13" s="31">
        <f>A12 + 1</f>
        <v>45810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88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1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1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1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1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Montag</v>
      </c>
      <c r="AS13" s="134">
        <f>WEEKDAY(A13,2)</f>
        <v>1</v>
      </c>
      <c r="AT13" s="134"/>
      <c r="AU13" s="134">
        <f t="shared" si="11"/>
        <v>0</v>
      </c>
      <c r="AV13" s="134">
        <f t="shared" ref="AV13:AV41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1" si="20">A13 + 1</f>
        <v>45811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88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41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1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1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Dienstag</v>
      </c>
      <c r="AS14" s="134">
        <f t="shared" ref="AS14:AS38" si="25">WEEKDAY(A14,2)</f>
        <v>2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45812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88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Mittwoch</v>
      </c>
      <c r="AS15" s="134">
        <f t="shared" si="25"/>
        <v>3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45813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88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Donnerstag</v>
      </c>
      <c r="AS16" s="134">
        <f t="shared" si="25"/>
        <v>4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45814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88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480</v>
      </c>
      <c r="AO17" s="134">
        <f t="shared" si="9"/>
        <v>0</v>
      </c>
      <c r="AP17" s="134">
        <f t="shared" si="10"/>
        <v>480</v>
      </c>
      <c r="AQ17" s="134"/>
      <c r="AR17" s="134" t="str">
        <f t="shared" si="24"/>
        <v>Freitag</v>
      </c>
      <c r="AS17" s="134">
        <f t="shared" si="25"/>
        <v>5</v>
      </c>
      <c r="AT17" s="134"/>
      <c r="AU17" s="134">
        <f t="shared" si="11"/>
        <v>0</v>
      </c>
      <c r="AV17" s="134">
        <f t="shared" si="19"/>
        <v>0</v>
      </c>
      <c r="AW17" s="133"/>
      <c r="AX17" s="133"/>
      <c r="AY17" s="133"/>
    </row>
    <row r="18" spans="1:51" ht="12" customHeight="1" x14ac:dyDescent="0.2">
      <c r="A18" s="31">
        <f t="shared" si="20"/>
        <v>45815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88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0</v>
      </c>
      <c r="AO18" s="134">
        <f t="shared" si="9"/>
        <v>0</v>
      </c>
      <c r="AP18" s="134">
        <f t="shared" si="10"/>
        <v>0</v>
      </c>
      <c r="AQ18" s="134"/>
      <c r="AR18" s="134" t="str">
        <f t="shared" si="24"/>
        <v>Samstag</v>
      </c>
      <c r="AS18" s="134">
        <f t="shared" si="25"/>
        <v>6</v>
      </c>
      <c r="AT18" s="134"/>
      <c r="AU18" s="134">
        <f t="shared" si="11"/>
        <v>0</v>
      </c>
      <c r="AV18" s="134">
        <f t="shared" si="19"/>
        <v>1</v>
      </c>
      <c r="AW18" s="133"/>
      <c r="AX18" s="133"/>
      <c r="AY18" s="133"/>
    </row>
    <row r="19" spans="1:51" ht="12" customHeight="1" x14ac:dyDescent="0.2">
      <c r="A19" s="31">
        <f t="shared" si="20"/>
        <v>45816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88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0</v>
      </c>
      <c r="AO19" s="134">
        <f t="shared" si="9"/>
        <v>0</v>
      </c>
      <c r="AP19" s="134">
        <f t="shared" si="10"/>
        <v>0</v>
      </c>
      <c r="AQ19" s="134"/>
      <c r="AR19" s="134" t="str">
        <f t="shared" si="24"/>
        <v>Sonntag</v>
      </c>
      <c r="AS19" s="134">
        <f t="shared" si="25"/>
        <v>7</v>
      </c>
      <c r="AT19" s="134"/>
      <c r="AU19" s="134">
        <f t="shared" si="11"/>
        <v>1</v>
      </c>
      <c r="AV19" s="134">
        <f t="shared" si="19"/>
        <v>1</v>
      </c>
      <c r="AW19" s="133"/>
    </row>
    <row r="20" spans="1:51" ht="12" customHeight="1" x14ac:dyDescent="0.2">
      <c r="A20" s="31">
        <f t="shared" si="20"/>
        <v>45817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88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0</v>
      </c>
      <c r="AO20" s="134">
        <f t="shared" si="9"/>
        <v>0</v>
      </c>
      <c r="AP20" s="134">
        <f t="shared" si="10"/>
        <v>0</v>
      </c>
      <c r="AQ20" s="134"/>
      <c r="AR20" s="134" t="str">
        <f t="shared" si="24"/>
        <v>Montag</v>
      </c>
      <c r="AS20" s="134">
        <f t="shared" si="25"/>
        <v>1</v>
      </c>
      <c r="AT20" s="134"/>
      <c r="AU20" s="134">
        <f t="shared" si="11"/>
        <v>1</v>
      </c>
      <c r="AV20" s="134">
        <f t="shared" si="19"/>
        <v>1</v>
      </c>
      <c r="AW20" s="133"/>
    </row>
    <row r="21" spans="1:51" ht="12" customHeight="1" x14ac:dyDescent="0.2">
      <c r="A21" s="31">
        <f t="shared" si="20"/>
        <v>45818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88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Dienstag</v>
      </c>
      <c r="AS21" s="134">
        <f t="shared" si="25"/>
        <v>2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45819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88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Mittwoch</v>
      </c>
      <c r="AS22" s="134">
        <f t="shared" si="25"/>
        <v>3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45820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88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Donnerstag</v>
      </c>
      <c r="AS23" s="134">
        <f t="shared" si="25"/>
        <v>4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45821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88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480</v>
      </c>
      <c r="AO24" s="134">
        <f t="shared" si="9"/>
        <v>0</v>
      </c>
      <c r="AP24" s="134">
        <f t="shared" si="10"/>
        <v>480</v>
      </c>
      <c r="AQ24" s="134"/>
      <c r="AR24" s="134" t="str">
        <f t="shared" si="24"/>
        <v>Freitag</v>
      </c>
      <c r="AS24" s="134">
        <f t="shared" si="25"/>
        <v>5</v>
      </c>
      <c r="AT24" s="134"/>
      <c r="AU24" s="134">
        <f t="shared" si="11"/>
        <v>0</v>
      </c>
      <c r="AV24" s="134">
        <f t="shared" si="19"/>
        <v>0</v>
      </c>
      <c r="AW24" s="133"/>
    </row>
    <row r="25" spans="1:51" ht="12" customHeight="1" x14ac:dyDescent="0.2">
      <c r="A25" s="31">
        <f t="shared" si="20"/>
        <v>45822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88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0</v>
      </c>
      <c r="AO25" s="134">
        <f t="shared" si="9"/>
        <v>0</v>
      </c>
      <c r="AP25" s="134">
        <f t="shared" si="10"/>
        <v>0</v>
      </c>
      <c r="AQ25" s="134"/>
      <c r="AR25" s="134" t="str">
        <f t="shared" si="24"/>
        <v>Samstag</v>
      </c>
      <c r="AS25" s="134">
        <f t="shared" si="25"/>
        <v>6</v>
      </c>
      <c r="AT25" s="134"/>
      <c r="AU25" s="134">
        <f t="shared" si="11"/>
        <v>0</v>
      </c>
      <c r="AV25" s="134">
        <f t="shared" si="19"/>
        <v>1</v>
      </c>
      <c r="AW25" s="133"/>
    </row>
    <row r="26" spans="1:51" ht="12" customHeight="1" x14ac:dyDescent="0.2">
      <c r="A26" s="31">
        <f t="shared" si="20"/>
        <v>45823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88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0</v>
      </c>
      <c r="AO26" s="134">
        <f t="shared" si="9"/>
        <v>0</v>
      </c>
      <c r="AP26" s="134">
        <f t="shared" si="10"/>
        <v>0</v>
      </c>
      <c r="AQ26" s="134"/>
      <c r="AR26" s="134" t="str">
        <f t="shared" si="24"/>
        <v>Sonntag</v>
      </c>
      <c r="AS26" s="134">
        <f t="shared" si="25"/>
        <v>7</v>
      </c>
      <c r="AT26" s="134"/>
      <c r="AU26" s="134">
        <f t="shared" si="11"/>
        <v>0</v>
      </c>
      <c r="AV26" s="134">
        <f t="shared" si="19"/>
        <v>1</v>
      </c>
      <c r="AW26" s="133"/>
    </row>
    <row r="27" spans="1:51" ht="12" customHeight="1" x14ac:dyDescent="0.2">
      <c r="A27" s="31">
        <f t="shared" si="20"/>
        <v>45824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88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Montag</v>
      </c>
      <c r="AS27" s="134">
        <f t="shared" si="25"/>
        <v>1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45825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88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Dienstag</v>
      </c>
      <c r="AS28" s="134">
        <f t="shared" si="25"/>
        <v>2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45826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88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Mittwoch</v>
      </c>
      <c r="AS29" s="134">
        <f t="shared" si="25"/>
        <v>3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45827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88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Donnerstag</v>
      </c>
      <c r="AS30" s="134">
        <f t="shared" si="25"/>
        <v>4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45828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88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480</v>
      </c>
      <c r="AO31" s="134">
        <f t="shared" si="9"/>
        <v>0</v>
      </c>
      <c r="AP31" s="134">
        <f t="shared" si="10"/>
        <v>480</v>
      </c>
      <c r="AQ31" s="134"/>
      <c r="AR31" s="134" t="str">
        <f t="shared" si="24"/>
        <v>Freitag</v>
      </c>
      <c r="AS31" s="134">
        <f t="shared" si="25"/>
        <v>5</v>
      </c>
      <c r="AT31" s="134"/>
      <c r="AU31" s="134">
        <f t="shared" si="11"/>
        <v>0</v>
      </c>
      <c r="AV31" s="134">
        <f t="shared" si="19"/>
        <v>0</v>
      </c>
      <c r="AW31" s="133"/>
    </row>
    <row r="32" spans="1:51" ht="12" customHeight="1" x14ac:dyDescent="0.2">
      <c r="A32" s="31">
        <f t="shared" si="20"/>
        <v>45829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88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0</v>
      </c>
      <c r="AO32" s="134">
        <f t="shared" si="9"/>
        <v>0</v>
      </c>
      <c r="AP32" s="134">
        <f t="shared" si="10"/>
        <v>0</v>
      </c>
      <c r="AQ32" s="134"/>
      <c r="AR32" s="134" t="str">
        <f t="shared" si="24"/>
        <v>Samstag</v>
      </c>
      <c r="AS32" s="134">
        <f t="shared" si="25"/>
        <v>6</v>
      </c>
      <c r="AT32" s="134"/>
      <c r="AU32" s="134">
        <f t="shared" si="11"/>
        <v>0</v>
      </c>
      <c r="AV32" s="134">
        <f t="shared" si="19"/>
        <v>1</v>
      </c>
      <c r="AW32" s="133"/>
    </row>
    <row r="33" spans="1:49" ht="12" customHeight="1" x14ac:dyDescent="0.2">
      <c r="A33" s="31">
        <f t="shared" si="20"/>
        <v>45830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88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0</v>
      </c>
      <c r="AO33" s="134">
        <f t="shared" si="9"/>
        <v>0</v>
      </c>
      <c r="AP33" s="134">
        <f t="shared" si="10"/>
        <v>0</v>
      </c>
      <c r="AQ33" s="134"/>
      <c r="AR33" s="134" t="str">
        <f t="shared" si="24"/>
        <v>Sonntag</v>
      </c>
      <c r="AS33" s="134">
        <f t="shared" si="25"/>
        <v>7</v>
      </c>
      <c r="AT33" s="134"/>
      <c r="AU33" s="134">
        <f t="shared" si="11"/>
        <v>0</v>
      </c>
      <c r="AV33" s="134">
        <f t="shared" si="19"/>
        <v>1</v>
      </c>
      <c r="AW33" s="133"/>
    </row>
    <row r="34" spans="1:49" ht="12" customHeight="1" x14ac:dyDescent="0.2">
      <c r="A34" s="31">
        <f t="shared" si="20"/>
        <v>45831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88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Montag</v>
      </c>
      <c r="AS34" s="134">
        <f t="shared" si="25"/>
        <v>1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45832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88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Dienstag</v>
      </c>
      <c r="AS35" s="134">
        <f t="shared" si="25"/>
        <v>2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45833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88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Mittwoch</v>
      </c>
      <c r="AS36" s="134">
        <f t="shared" si="25"/>
        <v>3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45834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88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480</v>
      </c>
      <c r="AO37" s="134">
        <f t="shared" si="9"/>
        <v>0</v>
      </c>
      <c r="AP37" s="134">
        <f t="shared" si="10"/>
        <v>480</v>
      </c>
      <c r="AQ37" s="134"/>
      <c r="AR37" s="134" t="str">
        <f t="shared" si="24"/>
        <v>Donnerstag</v>
      </c>
      <c r="AS37" s="134">
        <f t="shared" si="25"/>
        <v>4</v>
      </c>
      <c r="AT37" s="134"/>
      <c r="AU37" s="134">
        <f t="shared" si="11"/>
        <v>0</v>
      </c>
      <c r="AV37" s="134">
        <f t="shared" si="19"/>
        <v>0</v>
      </c>
      <c r="AW37" s="133"/>
    </row>
    <row r="38" spans="1:49" ht="12" customHeight="1" x14ac:dyDescent="0.2">
      <c r="A38" s="31">
        <f t="shared" si="20"/>
        <v>45835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88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480</v>
      </c>
      <c r="AO38" s="134">
        <f t="shared" si="9"/>
        <v>0</v>
      </c>
      <c r="AP38" s="134">
        <f t="shared" si="10"/>
        <v>480</v>
      </c>
      <c r="AQ38" s="134"/>
      <c r="AR38" s="134" t="str">
        <f t="shared" si="24"/>
        <v>Freitag</v>
      </c>
      <c r="AS38" s="134">
        <f t="shared" si="25"/>
        <v>5</v>
      </c>
      <c r="AT38" s="134"/>
      <c r="AU38" s="134">
        <f t="shared" si="11"/>
        <v>0</v>
      </c>
      <c r="AV38" s="134">
        <f t="shared" si="19"/>
        <v>0</v>
      </c>
      <c r="AW38" s="133"/>
    </row>
    <row r="39" spans="1:49" ht="12" customHeight="1" x14ac:dyDescent="0.2">
      <c r="A39" s="31">
        <f t="shared" si="20"/>
        <v>45836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88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0</v>
      </c>
      <c r="AO39" s="134">
        <f t="shared" si="9"/>
        <v>0</v>
      </c>
      <c r="AP39" s="134">
        <f t="shared" si="10"/>
        <v>0</v>
      </c>
      <c r="AQ39" s="134"/>
      <c r="AR39" s="134" t="str">
        <f>TEXT(A39,"TTTT")</f>
        <v>Samstag</v>
      </c>
      <c r="AS39" s="134">
        <f>WEEKDAY(A39,2)</f>
        <v>6</v>
      </c>
      <c r="AT39" s="134"/>
      <c r="AU39" s="134">
        <f t="shared" si="11"/>
        <v>0</v>
      </c>
      <c r="AV39" s="134">
        <f t="shared" si="19"/>
        <v>1</v>
      </c>
      <c r="AW39" s="133"/>
    </row>
    <row r="40" spans="1:49" ht="12" customHeight="1" x14ac:dyDescent="0.2">
      <c r="A40" s="31">
        <f t="shared" si="20"/>
        <v>45837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88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1" si="26">HOUR(B40)*60+MINUTE(B40)</f>
        <v>0</v>
      </c>
      <c r="U40" s="134">
        <f t="shared" si="26"/>
        <v>0</v>
      </c>
      <c r="V40" s="134">
        <f t="shared" ref="V40:V41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1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1" si="29">HOUR(H40)*60+MINUTE(H40)</f>
        <v>0</v>
      </c>
      <c r="AE40" s="134">
        <f t="shared" si="29"/>
        <v>0</v>
      </c>
      <c r="AF40" s="134">
        <f t="shared" ref="AF40:AF41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1" si="31">HOUR(K40)*60+MINUTE(K40)</f>
        <v>0</v>
      </c>
      <c r="AJ40" s="134">
        <f t="shared" si="31"/>
        <v>0</v>
      </c>
      <c r="AK40" s="134">
        <f t="shared" ref="AK40:AK41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0</v>
      </c>
      <c r="AO40" s="134">
        <f t="shared" si="9"/>
        <v>0</v>
      </c>
      <c r="AP40" s="134">
        <f t="shared" si="10"/>
        <v>0</v>
      </c>
      <c r="AQ40" s="134"/>
      <c r="AR40" s="134" t="str">
        <f t="shared" ref="AR40:AR41" si="33">TEXT(A40,"TTTT")</f>
        <v>Sonntag</v>
      </c>
      <c r="AS40" s="134">
        <f t="shared" ref="AS40:AS41" si="34">WEEKDAY(A40,2)</f>
        <v>7</v>
      </c>
      <c r="AT40" s="134"/>
      <c r="AU40" s="134">
        <f t="shared" si="11"/>
        <v>0</v>
      </c>
      <c r="AV40" s="134">
        <f t="shared" si="19"/>
        <v>1</v>
      </c>
      <c r="AW40" s="133"/>
    </row>
    <row r="41" spans="1:49" ht="12" customHeight="1" x14ac:dyDescent="0.2">
      <c r="A41" s="136">
        <f t="shared" si="20"/>
        <v>45838</v>
      </c>
      <c r="B41" s="137"/>
      <c r="C41" s="137"/>
      <c r="D41" s="138"/>
      <c r="E41" s="139"/>
      <c r="F41" s="137"/>
      <c r="G41" s="138"/>
      <c r="H41" s="140"/>
      <c r="I41" s="137"/>
      <c r="J41" s="138"/>
      <c r="K41" s="140"/>
      <c r="L41" s="137"/>
      <c r="M41" s="224"/>
      <c r="N41" s="225">
        <f>IF((V41+AA41+AF41+AK41)&gt;0,IF((V41+AA41+AF41+AK41)&gt;Konfiguration!E$35,"unzulässig",(V41+AA41+AF41+AK41)-AP41),IF(AND((V41+AA41+AF41+AK41)=0,B41&gt;0),-AN41,0))</f>
        <v>0</v>
      </c>
      <c r="O41" s="226">
        <f t="shared" si="21"/>
        <v>0</v>
      </c>
      <c r="P41" s="227">
        <f>IF((W41+AB41+AG41+AL41)&gt;0,(W41+AB41+AG41+AL41)-AP41*Konfiguration!$E$9/100,IF(AND((W41+AB41+AG41+AL41)=0,B41&gt;0),-AP41*Konfiguration!$E$9/100,0))</f>
        <v>0</v>
      </c>
      <c r="Q41" s="227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Montag</v>
      </c>
      <c r="AS41" s="134">
        <f t="shared" si="34"/>
        <v>1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144"/>
      <c r="B42" s="145"/>
      <c r="C42" s="145"/>
      <c r="D42" s="146"/>
      <c r="E42" s="147"/>
      <c r="F42" s="145"/>
      <c r="G42" s="146"/>
      <c r="H42" s="145"/>
      <c r="I42" s="145"/>
      <c r="J42" s="146"/>
      <c r="K42" s="145"/>
      <c r="L42" s="145"/>
      <c r="M42" s="232"/>
      <c r="N42" s="233"/>
      <c r="O42" s="233"/>
      <c r="P42" s="234"/>
      <c r="Q42" s="234"/>
      <c r="R42" s="223"/>
      <c r="S42" s="133"/>
      <c r="T42" s="134"/>
      <c r="U42" s="134"/>
      <c r="V42" s="134"/>
      <c r="W42" s="134"/>
      <c r="X42" s="134"/>
      <c r="Y42" s="134"/>
      <c r="Z42" s="134"/>
      <c r="AA42" s="134"/>
      <c r="AB42" s="134"/>
      <c r="AC42" s="134"/>
      <c r="AD42" s="134"/>
      <c r="AE42" s="134"/>
      <c r="AF42" s="134"/>
      <c r="AG42" s="134"/>
      <c r="AH42" s="134"/>
      <c r="AI42" s="134"/>
      <c r="AJ42" s="134"/>
      <c r="AK42" s="134"/>
      <c r="AL42" s="134"/>
      <c r="AM42" s="134"/>
      <c r="AN42" s="134"/>
      <c r="AO42" s="134"/>
      <c r="AP42" s="134"/>
      <c r="AQ42" s="134"/>
      <c r="AR42" s="134"/>
      <c r="AS42" s="134"/>
      <c r="AT42" s="134"/>
      <c r="AU42" s="134"/>
      <c r="AV42" s="134"/>
      <c r="AW42" s="133"/>
    </row>
    <row r="43" spans="1:49" ht="12" customHeight="1" x14ac:dyDescent="0.2">
      <c r="M43" s="154"/>
      <c r="N43" s="154"/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O41</f>
        <v>0</v>
      </c>
      <c r="P46" s="120" t="str" cm="1">
        <f t="array" ref="P46">INDEX(tabDict[],MATCH(118,tabDict[ID],0),selLangID+1)</f>
        <v>QZ Gesamtsaldo:</v>
      </c>
      <c r="Q46" s="124">
        <f>Q41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34" priority="5">
      <formula>$AV12=1</formula>
    </cfRule>
  </conditionalFormatting>
  <conditionalFormatting sqref="O46:O47">
    <cfRule type="expression" dxfId="31" priority="3">
      <formula>$O$46&lt;0</formula>
    </cfRule>
    <cfRule type="expression" dxfId="30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0E97907A-9A3F-4F34-BA41-DD2EDB4592B7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7791531D-0D5B-418D-89FF-C2A193000EE9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6BA31A74-4B2E-4171-9C9E-B22B1F2DB2C4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1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AD842C9D-F39E-4C3B-AEA4-663E06E97D01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95887460-A638-4236-A93B-DB5D3E71A192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60FCA7-85FA-475A-BC9F-0E22C7BAF0FC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149"/>
      <c r="O1" s="150">
        <f>Konfiguration!$E$1</f>
        <v>2025</v>
      </c>
      <c r="P1" s="150"/>
      <c r="Q1" s="150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55"/>
      <c r="O2" s="155"/>
      <c r="P2" s="154"/>
      <c r="Q2" s="156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40" t="str" cm="1">
        <f t="array" ref="N3">INDEX(tabDict[],MATCH(52,tabDict[ID],0),selLangID+1)</f>
        <v>Übertrag vom Vormonat:</v>
      </c>
      <c r="O3" s="241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62">
        <f>Juni!O46</f>
        <v>0</v>
      </c>
      <c r="O4" s="161" t="s">
        <v>38</v>
      </c>
      <c r="P4" s="207">
        <f>Juni!Q46</f>
        <v>0</v>
      </c>
      <c r="Q4" s="20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N5" s="154"/>
      <c r="O5" s="154"/>
      <c r="P5" s="209"/>
      <c r="Q5" s="209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N6" s="154"/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N7" s="154"/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16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174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180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85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Konfiguration!G11</f>
        <v>45839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85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2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2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2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2" si="7">IF(AK12&gt;0,INDEX(Ruhepause,_xlfn.IFNA(MATCH(AK12-1,Anwesenheitszeit,1),0)+1),0)</f>
        <v>0</v>
      </c>
      <c r="AN12" s="134">
        <f t="shared" ref="AN12:AN42" si="8">IFERROR(INDEX(Sollarbeitszeit,AS12)*ABS(AU12-1),0)</f>
        <v>480</v>
      </c>
      <c r="AO12" s="134">
        <f t="shared" ref="AO12:AO42" si="9">SUM(X12,AC12)</f>
        <v>0</v>
      </c>
      <c r="AP12" s="134">
        <f t="shared" ref="AP12:AP42" si="10">AN12+AO12-IF(AND(X12=0,AC12=0,Y12-U12&gt;=15,AA12&gt;0),MIN(AO12,Y12-U12),0)</f>
        <v>480</v>
      </c>
      <c r="AQ12" s="134"/>
      <c r="AR12" s="134" t="str">
        <f>TEXT(A12,"TTTT")</f>
        <v>Dienstag</v>
      </c>
      <c r="AS12" s="134">
        <f>WEEKDAY(A12,2)</f>
        <v>2</v>
      </c>
      <c r="AT12" s="134"/>
      <c r="AU12" s="134">
        <f t="shared" ref="AU12:AU42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45840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85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2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2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2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2" si="18">IF(M13,AJ13-AI13,0)</f>
        <v>0</v>
      </c>
      <c r="AM13" s="134">
        <f t="shared" si="7"/>
        <v>0</v>
      </c>
      <c r="AN13" s="134">
        <f t="shared" si="8"/>
        <v>480</v>
      </c>
      <c r="AO13" s="134">
        <f t="shared" si="9"/>
        <v>0</v>
      </c>
      <c r="AP13" s="134">
        <f t="shared" si="10"/>
        <v>480</v>
      </c>
      <c r="AQ13" s="134"/>
      <c r="AR13" s="134" t="str">
        <f>TEXT(A13,"TTTT")</f>
        <v>Mittwoch</v>
      </c>
      <c r="AS13" s="134">
        <f>WEEKDAY(A13,2)</f>
        <v>3</v>
      </c>
      <c r="AT13" s="134"/>
      <c r="AU13" s="134">
        <f t="shared" si="11"/>
        <v>0</v>
      </c>
      <c r="AV13" s="134">
        <f t="shared" ref="AV13:AV42" si="19">OR(AS13&gt;5,AU13=1)*1</f>
        <v>0</v>
      </c>
      <c r="AW13" s="133"/>
      <c r="AX13" s="133"/>
      <c r="AY13" s="133"/>
    </row>
    <row r="14" spans="1:51" ht="11.25" customHeight="1" x14ac:dyDescent="0.2">
      <c r="A14" s="31">
        <f t="shared" ref="A14:A42" si="20">A13 + 1</f>
        <v>45841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85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2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480</v>
      </c>
      <c r="AO14" s="134">
        <f t="shared" si="9"/>
        <v>0</v>
      </c>
      <c r="AP14" s="134">
        <f t="shared" si="10"/>
        <v>480</v>
      </c>
      <c r="AQ14" s="134"/>
      <c r="AR14" s="134" t="str">
        <f t="shared" ref="AR14:AR38" si="24">TEXT(A14,"TTTT")</f>
        <v>Donnerstag</v>
      </c>
      <c r="AS14" s="134">
        <f t="shared" ref="AS14:AS38" si="25">WEEKDAY(A14,2)</f>
        <v>4</v>
      </c>
      <c r="AT14" s="134"/>
      <c r="AU14" s="134">
        <f t="shared" si="11"/>
        <v>0</v>
      </c>
      <c r="AV14" s="134">
        <f t="shared" si="19"/>
        <v>0</v>
      </c>
      <c r="AW14" s="133"/>
      <c r="AX14" s="133"/>
      <c r="AY14" s="133"/>
    </row>
    <row r="15" spans="1:51" ht="11.25" customHeight="1" x14ac:dyDescent="0.2">
      <c r="A15" s="31">
        <f t="shared" si="20"/>
        <v>45842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85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Freitag</v>
      </c>
      <c r="AS15" s="134">
        <f t="shared" si="25"/>
        <v>5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45843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85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0</v>
      </c>
      <c r="AO16" s="134">
        <f t="shared" si="9"/>
        <v>0</v>
      </c>
      <c r="AP16" s="134">
        <f t="shared" si="10"/>
        <v>0</v>
      </c>
      <c r="AQ16" s="134"/>
      <c r="AR16" s="134" t="str">
        <f t="shared" si="24"/>
        <v>Samstag</v>
      </c>
      <c r="AS16" s="134">
        <f t="shared" si="25"/>
        <v>6</v>
      </c>
      <c r="AT16" s="134"/>
      <c r="AU16" s="134">
        <f t="shared" si="11"/>
        <v>0</v>
      </c>
      <c r="AV16" s="134">
        <f t="shared" si="19"/>
        <v>1</v>
      </c>
      <c r="AW16" s="133"/>
      <c r="AX16" s="133"/>
      <c r="AY16" s="133"/>
    </row>
    <row r="17" spans="1:51" ht="12" customHeight="1" x14ac:dyDescent="0.2">
      <c r="A17" s="31">
        <f t="shared" si="20"/>
        <v>45844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85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0</v>
      </c>
      <c r="AO17" s="134">
        <f t="shared" si="9"/>
        <v>0</v>
      </c>
      <c r="AP17" s="134">
        <f t="shared" si="10"/>
        <v>0</v>
      </c>
      <c r="AQ17" s="134"/>
      <c r="AR17" s="134" t="str">
        <f t="shared" si="24"/>
        <v>Sonntag</v>
      </c>
      <c r="AS17" s="134">
        <f t="shared" si="25"/>
        <v>7</v>
      </c>
      <c r="AT17" s="134"/>
      <c r="AU17" s="134">
        <f t="shared" si="11"/>
        <v>0</v>
      </c>
      <c r="AV17" s="134">
        <f t="shared" si="19"/>
        <v>1</v>
      </c>
      <c r="AW17" s="133"/>
      <c r="AX17" s="133"/>
      <c r="AY17" s="133"/>
    </row>
    <row r="18" spans="1:51" ht="12" customHeight="1" x14ac:dyDescent="0.2">
      <c r="A18" s="31">
        <f t="shared" si="20"/>
        <v>45845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85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Montag</v>
      </c>
      <c r="AS18" s="134">
        <f t="shared" si="25"/>
        <v>1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45846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85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Dienstag</v>
      </c>
      <c r="AS19" s="134">
        <f t="shared" si="25"/>
        <v>2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45847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85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480</v>
      </c>
      <c r="AO20" s="134">
        <f t="shared" si="9"/>
        <v>0</v>
      </c>
      <c r="AP20" s="134">
        <f t="shared" si="10"/>
        <v>480</v>
      </c>
      <c r="AQ20" s="134"/>
      <c r="AR20" s="134" t="str">
        <f t="shared" si="24"/>
        <v>Mittwoch</v>
      </c>
      <c r="AS20" s="134">
        <f t="shared" si="25"/>
        <v>3</v>
      </c>
      <c r="AT20" s="134"/>
      <c r="AU20" s="134">
        <f t="shared" si="11"/>
        <v>0</v>
      </c>
      <c r="AV20" s="134">
        <f t="shared" si="19"/>
        <v>0</v>
      </c>
      <c r="AW20" s="133"/>
    </row>
    <row r="21" spans="1:51" ht="12" customHeight="1" x14ac:dyDescent="0.2">
      <c r="A21" s="31">
        <f t="shared" si="20"/>
        <v>45848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85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480</v>
      </c>
      <c r="AO21" s="134">
        <f t="shared" si="9"/>
        <v>0</v>
      </c>
      <c r="AP21" s="134">
        <f t="shared" si="10"/>
        <v>480</v>
      </c>
      <c r="AQ21" s="134"/>
      <c r="AR21" s="134" t="str">
        <f t="shared" si="24"/>
        <v>Donnerstag</v>
      </c>
      <c r="AS21" s="134">
        <f t="shared" si="25"/>
        <v>4</v>
      </c>
      <c r="AT21" s="134"/>
      <c r="AU21" s="134">
        <f t="shared" si="11"/>
        <v>0</v>
      </c>
      <c r="AV21" s="134">
        <f t="shared" si="19"/>
        <v>0</v>
      </c>
      <c r="AW21" s="133"/>
    </row>
    <row r="22" spans="1:51" ht="12" customHeight="1" x14ac:dyDescent="0.2">
      <c r="A22" s="31">
        <f t="shared" si="20"/>
        <v>45849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85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Freitag</v>
      </c>
      <c r="AS22" s="134">
        <f t="shared" si="25"/>
        <v>5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45850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85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0</v>
      </c>
      <c r="AO23" s="134">
        <f t="shared" si="9"/>
        <v>0</v>
      </c>
      <c r="AP23" s="134">
        <f t="shared" si="10"/>
        <v>0</v>
      </c>
      <c r="AQ23" s="134"/>
      <c r="AR23" s="134" t="str">
        <f t="shared" si="24"/>
        <v>Samstag</v>
      </c>
      <c r="AS23" s="134">
        <f t="shared" si="25"/>
        <v>6</v>
      </c>
      <c r="AT23" s="134"/>
      <c r="AU23" s="134">
        <f t="shared" si="11"/>
        <v>0</v>
      </c>
      <c r="AV23" s="134">
        <f t="shared" si="19"/>
        <v>1</v>
      </c>
      <c r="AW23" s="133"/>
    </row>
    <row r="24" spans="1:51" ht="12" customHeight="1" x14ac:dyDescent="0.2">
      <c r="A24" s="31">
        <f t="shared" si="20"/>
        <v>45851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85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0</v>
      </c>
      <c r="AO24" s="134">
        <f t="shared" si="9"/>
        <v>0</v>
      </c>
      <c r="AP24" s="134">
        <f t="shared" si="10"/>
        <v>0</v>
      </c>
      <c r="AQ24" s="134"/>
      <c r="AR24" s="134" t="str">
        <f t="shared" si="24"/>
        <v>Sonntag</v>
      </c>
      <c r="AS24" s="134">
        <f t="shared" si="25"/>
        <v>7</v>
      </c>
      <c r="AT24" s="134"/>
      <c r="AU24" s="134">
        <f t="shared" si="11"/>
        <v>0</v>
      </c>
      <c r="AV24" s="134">
        <f t="shared" si="19"/>
        <v>1</v>
      </c>
      <c r="AW24" s="133"/>
    </row>
    <row r="25" spans="1:51" ht="12" customHeight="1" x14ac:dyDescent="0.2">
      <c r="A25" s="31">
        <f t="shared" si="20"/>
        <v>45852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85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Montag</v>
      </c>
      <c r="AS25" s="134">
        <f t="shared" si="25"/>
        <v>1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45853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85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Dienstag</v>
      </c>
      <c r="AS26" s="134">
        <f t="shared" si="25"/>
        <v>2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45854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85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480</v>
      </c>
      <c r="AO27" s="134">
        <f t="shared" si="9"/>
        <v>0</v>
      </c>
      <c r="AP27" s="134">
        <f t="shared" si="10"/>
        <v>480</v>
      </c>
      <c r="AQ27" s="134"/>
      <c r="AR27" s="134" t="str">
        <f t="shared" si="24"/>
        <v>Mittwoch</v>
      </c>
      <c r="AS27" s="134">
        <f t="shared" si="25"/>
        <v>3</v>
      </c>
      <c r="AT27" s="134"/>
      <c r="AU27" s="134">
        <f t="shared" si="11"/>
        <v>0</v>
      </c>
      <c r="AV27" s="134">
        <f t="shared" si="19"/>
        <v>0</v>
      </c>
      <c r="AW27" s="133"/>
    </row>
    <row r="28" spans="1:51" ht="12" customHeight="1" x14ac:dyDescent="0.2">
      <c r="A28" s="31">
        <f t="shared" si="20"/>
        <v>45855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85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480</v>
      </c>
      <c r="AO28" s="134">
        <f t="shared" si="9"/>
        <v>0</v>
      </c>
      <c r="AP28" s="134">
        <f t="shared" si="10"/>
        <v>480</v>
      </c>
      <c r="AQ28" s="134"/>
      <c r="AR28" s="134" t="str">
        <f t="shared" si="24"/>
        <v>Donnerstag</v>
      </c>
      <c r="AS28" s="134">
        <f t="shared" si="25"/>
        <v>4</v>
      </c>
      <c r="AT28" s="134"/>
      <c r="AU28" s="134">
        <f t="shared" si="11"/>
        <v>0</v>
      </c>
      <c r="AV28" s="134">
        <f t="shared" si="19"/>
        <v>0</v>
      </c>
      <c r="AW28" s="133"/>
    </row>
    <row r="29" spans="1:51" ht="12" customHeight="1" x14ac:dyDescent="0.2">
      <c r="A29" s="31">
        <f t="shared" si="20"/>
        <v>45856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85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Freitag</v>
      </c>
      <c r="AS29" s="134">
        <f t="shared" si="25"/>
        <v>5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45857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0</v>
      </c>
      <c r="AO30" s="134">
        <f t="shared" si="9"/>
        <v>0</v>
      </c>
      <c r="AP30" s="134">
        <f t="shared" si="10"/>
        <v>0</v>
      </c>
      <c r="AQ30" s="134"/>
      <c r="AR30" s="134" t="str">
        <f t="shared" si="24"/>
        <v>Samstag</v>
      </c>
      <c r="AS30" s="134">
        <f t="shared" si="25"/>
        <v>6</v>
      </c>
      <c r="AT30" s="134"/>
      <c r="AU30" s="134">
        <f t="shared" si="11"/>
        <v>0</v>
      </c>
      <c r="AV30" s="134">
        <f t="shared" si="19"/>
        <v>1</v>
      </c>
      <c r="AW30" s="133"/>
    </row>
    <row r="31" spans="1:51" ht="12" customHeight="1" x14ac:dyDescent="0.2">
      <c r="A31" s="31">
        <f t="shared" si="20"/>
        <v>45858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85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0</v>
      </c>
      <c r="AO31" s="134">
        <f t="shared" si="9"/>
        <v>0</v>
      </c>
      <c r="AP31" s="134">
        <f t="shared" si="10"/>
        <v>0</v>
      </c>
      <c r="AQ31" s="134"/>
      <c r="AR31" s="134" t="str">
        <f t="shared" si="24"/>
        <v>Sonntag</v>
      </c>
      <c r="AS31" s="134">
        <f t="shared" si="25"/>
        <v>7</v>
      </c>
      <c r="AT31" s="134"/>
      <c r="AU31" s="134">
        <f t="shared" si="11"/>
        <v>0</v>
      </c>
      <c r="AV31" s="134">
        <f t="shared" si="19"/>
        <v>1</v>
      </c>
      <c r="AW31" s="133"/>
    </row>
    <row r="32" spans="1:51" ht="12" customHeight="1" x14ac:dyDescent="0.2">
      <c r="A32" s="31">
        <f t="shared" si="20"/>
        <v>45859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85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480</v>
      </c>
      <c r="AO32" s="134">
        <f t="shared" si="9"/>
        <v>0</v>
      </c>
      <c r="AP32" s="134">
        <f t="shared" si="10"/>
        <v>480</v>
      </c>
      <c r="AQ32" s="134"/>
      <c r="AR32" s="134" t="str">
        <f t="shared" si="24"/>
        <v>Montag</v>
      </c>
      <c r="AS32" s="134">
        <f t="shared" si="25"/>
        <v>1</v>
      </c>
      <c r="AT32" s="134"/>
      <c r="AU32" s="134">
        <f t="shared" si="11"/>
        <v>0</v>
      </c>
      <c r="AV32" s="134">
        <f t="shared" si="19"/>
        <v>0</v>
      </c>
      <c r="AW32" s="133"/>
    </row>
    <row r="33" spans="1:49" ht="12" customHeight="1" x14ac:dyDescent="0.2">
      <c r="A33" s="31">
        <f t="shared" si="20"/>
        <v>45860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85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Dienstag</v>
      </c>
      <c r="AS33" s="134">
        <f t="shared" si="25"/>
        <v>2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45861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85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480</v>
      </c>
      <c r="AO34" s="134">
        <f t="shared" si="9"/>
        <v>0</v>
      </c>
      <c r="AP34" s="134">
        <f t="shared" si="10"/>
        <v>480</v>
      </c>
      <c r="AQ34" s="134"/>
      <c r="AR34" s="134" t="str">
        <f t="shared" si="24"/>
        <v>Mittwoch</v>
      </c>
      <c r="AS34" s="134">
        <f t="shared" si="25"/>
        <v>3</v>
      </c>
      <c r="AT34" s="134"/>
      <c r="AU34" s="134">
        <f t="shared" si="11"/>
        <v>0</v>
      </c>
      <c r="AV34" s="134">
        <f t="shared" si="19"/>
        <v>0</v>
      </c>
      <c r="AW34" s="133"/>
    </row>
    <row r="35" spans="1:49" ht="12" customHeight="1" x14ac:dyDescent="0.2">
      <c r="A35" s="31">
        <f t="shared" si="20"/>
        <v>45862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85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480</v>
      </c>
      <c r="AO35" s="134">
        <f t="shared" si="9"/>
        <v>0</v>
      </c>
      <c r="AP35" s="134">
        <f t="shared" si="10"/>
        <v>480</v>
      </c>
      <c r="AQ35" s="134"/>
      <c r="AR35" s="134" t="str">
        <f t="shared" si="24"/>
        <v>Donnerstag</v>
      </c>
      <c r="AS35" s="134">
        <f t="shared" si="25"/>
        <v>4</v>
      </c>
      <c r="AT35" s="134"/>
      <c r="AU35" s="134">
        <f t="shared" si="11"/>
        <v>0</v>
      </c>
      <c r="AV35" s="134">
        <f t="shared" si="19"/>
        <v>0</v>
      </c>
      <c r="AW35" s="133"/>
    </row>
    <row r="36" spans="1:49" ht="12" customHeight="1" x14ac:dyDescent="0.2">
      <c r="A36" s="31">
        <f t="shared" si="20"/>
        <v>45863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85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Freitag</v>
      </c>
      <c r="AS36" s="134">
        <f t="shared" si="25"/>
        <v>5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45864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85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0</v>
      </c>
      <c r="AO37" s="134">
        <f t="shared" si="9"/>
        <v>0</v>
      </c>
      <c r="AP37" s="134">
        <f t="shared" si="10"/>
        <v>0</v>
      </c>
      <c r="AQ37" s="134"/>
      <c r="AR37" s="134" t="str">
        <f t="shared" si="24"/>
        <v>Samstag</v>
      </c>
      <c r="AS37" s="134">
        <f t="shared" si="25"/>
        <v>6</v>
      </c>
      <c r="AT37" s="134"/>
      <c r="AU37" s="134">
        <f t="shared" si="11"/>
        <v>0</v>
      </c>
      <c r="AV37" s="134">
        <f t="shared" si="19"/>
        <v>1</v>
      </c>
      <c r="AW37" s="133"/>
    </row>
    <row r="38" spans="1:49" ht="12" customHeight="1" x14ac:dyDescent="0.2">
      <c r="A38" s="31">
        <f t="shared" si="20"/>
        <v>45865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85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0</v>
      </c>
      <c r="AO38" s="134">
        <f t="shared" si="9"/>
        <v>0</v>
      </c>
      <c r="AP38" s="134">
        <f t="shared" si="10"/>
        <v>0</v>
      </c>
      <c r="AQ38" s="134"/>
      <c r="AR38" s="134" t="str">
        <f t="shared" si="24"/>
        <v>Sonntag</v>
      </c>
      <c r="AS38" s="134">
        <f t="shared" si="25"/>
        <v>7</v>
      </c>
      <c r="AT38" s="134"/>
      <c r="AU38" s="134">
        <f t="shared" si="11"/>
        <v>0</v>
      </c>
      <c r="AV38" s="134">
        <f t="shared" si="19"/>
        <v>1</v>
      </c>
      <c r="AW38" s="133"/>
    </row>
    <row r="39" spans="1:49" ht="12" customHeight="1" x14ac:dyDescent="0.2">
      <c r="A39" s="31">
        <f t="shared" si="20"/>
        <v>45866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85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Montag</v>
      </c>
      <c r="AS39" s="134">
        <f>WEEKDAY(A39,2)</f>
        <v>1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45867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85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2" si="26">HOUR(B40)*60+MINUTE(B40)</f>
        <v>0</v>
      </c>
      <c r="U40" s="134">
        <f t="shared" si="26"/>
        <v>0</v>
      </c>
      <c r="V40" s="134">
        <f t="shared" ref="V40:V42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2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2" si="29">HOUR(H40)*60+MINUTE(H40)</f>
        <v>0</v>
      </c>
      <c r="AE40" s="134">
        <f t="shared" si="29"/>
        <v>0</v>
      </c>
      <c r="AF40" s="134">
        <f t="shared" ref="AF40:AF42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2" si="31">HOUR(K40)*60+MINUTE(K40)</f>
        <v>0</v>
      </c>
      <c r="AJ40" s="134">
        <f t="shared" si="31"/>
        <v>0</v>
      </c>
      <c r="AK40" s="134">
        <f t="shared" ref="AK40:AK42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2" si="33">TEXT(A40,"TTTT")</f>
        <v>Dienstag</v>
      </c>
      <c r="AS40" s="134">
        <f t="shared" ref="AS40:AS42" si="34">WEEKDAY(A40,2)</f>
        <v>2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31">
        <f t="shared" si="20"/>
        <v>45868</v>
      </c>
      <c r="B41" s="32"/>
      <c r="C41" s="32"/>
      <c r="D41" s="114"/>
      <c r="E41" s="128"/>
      <c r="F41" s="32"/>
      <c r="G41" s="114"/>
      <c r="H41" s="109"/>
      <c r="I41" s="32"/>
      <c r="J41" s="114"/>
      <c r="K41" s="109"/>
      <c r="L41" s="32"/>
      <c r="M41" s="114"/>
      <c r="N41" s="185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480</v>
      </c>
      <c r="AO41" s="134">
        <f t="shared" si="9"/>
        <v>0</v>
      </c>
      <c r="AP41" s="134">
        <f t="shared" si="10"/>
        <v>480</v>
      </c>
      <c r="AQ41" s="134"/>
      <c r="AR41" s="134" t="str">
        <f t="shared" si="33"/>
        <v>Mittwoch</v>
      </c>
      <c r="AS41" s="134">
        <f t="shared" si="34"/>
        <v>3</v>
      </c>
      <c r="AT41" s="134"/>
      <c r="AU41" s="134">
        <f t="shared" si="11"/>
        <v>0</v>
      </c>
      <c r="AV41" s="134">
        <f t="shared" si="19"/>
        <v>0</v>
      </c>
      <c r="AW41" s="133"/>
    </row>
    <row r="42" spans="1:49" ht="12" customHeight="1" x14ac:dyDescent="0.2">
      <c r="A42" s="31">
        <f t="shared" si="20"/>
        <v>45869</v>
      </c>
      <c r="B42" s="32"/>
      <c r="C42" s="32"/>
      <c r="D42" s="114"/>
      <c r="E42" s="128"/>
      <c r="F42" s="32"/>
      <c r="G42" s="114"/>
      <c r="H42" s="109"/>
      <c r="I42" s="32"/>
      <c r="J42" s="114"/>
      <c r="K42" s="109"/>
      <c r="L42" s="32"/>
      <c r="M42" s="114"/>
      <c r="N42" s="185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21"/>
      <c r="S42" s="133"/>
      <c r="T42" s="134">
        <f t="shared" si="26"/>
        <v>0</v>
      </c>
      <c r="U42" s="134">
        <f t="shared" si="26"/>
        <v>0</v>
      </c>
      <c r="V42" s="134">
        <f t="shared" si="27"/>
        <v>0</v>
      </c>
      <c r="W42" s="134">
        <f t="shared" si="13"/>
        <v>0</v>
      </c>
      <c r="X42" s="134">
        <f t="shared" si="1"/>
        <v>0</v>
      </c>
      <c r="Y42" s="134">
        <f t="shared" si="28"/>
        <v>0</v>
      </c>
      <c r="Z42" s="134">
        <f t="shared" si="28"/>
        <v>0</v>
      </c>
      <c r="AA42" s="134">
        <f t="shared" si="23"/>
        <v>0</v>
      </c>
      <c r="AB42" s="134">
        <f t="shared" si="14"/>
        <v>0</v>
      </c>
      <c r="AC42" s="134">
        <f t="shared" si="3"/>
        <v>0</v>
      </c>
      <c r="AD42" s="134">
        <f t="shared" si="29"/>
        <v>0</v>
      </c>
      <c r="AE42" s="134">
        <f t="shared" si="29"/>
        <v>0</v>
      </c>
      <c r="AF42" s="134">
        <f t="shared" si="30"/>
        <v>0</v>
      </c>
      <c r="AG42" s="134">
        <f t="shared" si="16"/>
        <v>0</v>
      </c>
      <c r="AH42" s="134">
        <f t="shared" si="5"/>
        <v>0</v>
      </c>
      <c r="AI42" s="134">
        <f t="shared" si="31"/>
        <v>0</v>
      </c>
      <c r="AJ42" s="134">
        <f t="shared" si="31"/>
        <v>0</v>
      </c>
      <c r="AK42" s="134">
        <f t="shared" si="32"/>
        <v>0</v>
      </c>
      <c r="AL42" s="134">
        <f t="shared" si="18"/>
        <v>0</v>
      </c>
      <c r="AM42" s="134">
        <f t="shared" si="7"/>
        <v>0</v>
      </c>
      <c r="AN42" s="134">
        <f t="shared" si="8"/>
        <v>480</v>
      </c>
      <c r="AO42" s="134">
        <f t="shared" si="9"/>
        <v>0</v>
      </c>
      <c r="AP42" s="134">
        <f t="shared" si="10"/>
        <v>480</v>
      </c>
      <c r="AQ42" s="134"/>
      <c r="AR42" s="134" t="str">
        <f t="shared" si="33"/>
        <v>Donnerstag</v>
      </c>
      <c r="AS42" s="134">
        <f t="shared" si="34"/>
        <v>4</v>
      </c>
      <c r="AT42" s="134"/>
      <c r="AU42" s="134">
        <f t="shared" si="11"/>
        <v>0</v>
      </c>
      <c r="AV42" s="134">
        <f t="shared" si="19"/>
        <v>0</v>
      </c>
      <c r="AW42" s="133"/>
    </row>
    <row r="43" spans="1:49" ht="12" customHeight="1" x14ac:dyDescent="0.2">
      <c r="N43" s="154"/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N44" s="154"/>
      <c r="O44" s="154"/>
      <c r="P44" s="154"/>
      <c r="Q44" s="156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O42</f>
        <v>0</v>
      </c>
      <c r="P46" s="120" t="str" cm="1">
        <f t="array" ref="P46">INDEX(tabDict[],MATCH(118,tabDict[ID],0),selLangID+1)</f>
        <v>QZ Gesamtsaldo:</v>
      </c>
      <c r="Q46" s="124">
        <f>Q42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29" priority="5">
      <formula>$AV12=1</formula>
    </cfRule>
  </conditionalFormatting>
  <conditionalFormatting sqref="O46:O47">
    <cfRule type="expression" dxfId="26" priority="3">
      <formula>$O$46&lt;0</formula>
    </cfRule>
    <cfRule type="expression" dxfId="25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B7F1B105-E7FB-4926-8036-14F033A82A7C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74E1BECD-495E-41AA-A84E-5F5AFE29D56B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1B3A6C2E-B4A1-4D20-B3FE-D2775BF89A73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CD5878CB-C5C7-4325-8DDA-33E0563BCE6E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EB203E20-0547-4D82-A9FA-DB236E7AE160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D437A-CED4-4D0C-87C4-F06400B226BC}">
  <sheetPr>
    <tabColor theme="6" tint="0.39997558519241921"/>
  </sheetPr>
  <dimension ref="A1:AY104"/>
  <sheetViews>
    <sheetView showGridLines="0" zoomScaleNormal="100" workbookViewId="0">
      <pane ySplit="11" topLeftCell="A12" activePane="bottomLeft" state="frozen"/>
      <selection activeCell="U13" sqref="U13"/>
      <selection pane="bottomLeft" activeCell="U13" sqref="U13"/>
    </sheetView>
  </sheetViews>
  <sheetFormatPr baseColWidth="10" defaultColWidth="10.796875" defaultRowHeight="14" x14ac:dyDescent="0.2"/>
  <cols>
    <col min="1" max="1" width="11.796875" style="28" customWidth="1"/>
    <col min="2" max="3" width="9.19921875" style="28" customWidth="1"/>
    <col min="4" max="4" width="9" style="28" customWidth="1"/>
    <col min="5" max="13" width="9.19921875" style="28" customWidth="1"/>
    <col min="14" max="14" width="12.796875" style="28" customWidth="1"/>
    <col min="15" max="15" width="9.3984375" style="28" customWidth="1"/>
    <col min="16" max="16" width="16.59765625" style="28" bestFit="1" customWidth="1"/>
    <col min="17" max="17" width="9.3984375" style="28" customWidth="1"/>
    <col min="18" max="18" width="16.3984375" style="28" customWidth="1"/>
    <col min="19" max="21" width="10.796875" style="28" customWidth="1"/>
    <col min="22" max="22" width="15.3984375" style="28" bestFit="1" customWidth="1"/>
    <col min="23" max="23" width="15.3984375" style="28" customWidth="1"/>
    <col min="24" max="24" width="12.796875" style="28" bestFit="1" customWidth="1"/>
    <col min="25" max="26" width="10.796875" style="28" customWidth="1"/>
    <col min="27" max="27" width="16" style="28" bestFit="1" customWidth="1"/>
    <col min="28" max="28" width="16" style="28" customWidth="1"/>
    <col min="29" max="29" width="13.3984375" style="28" bestFit="1" customWidth="1"/>
    <col min="30" max="31" width="13.3984375" style="28" customWidth="1"/>
    <col min="32" max="32" width="15.19921875" style="28" bestFit="1" customWidth="1"/>
    <col min="33" max="33" width="15.19921875" style="28" customWidth="1"/>
    <col min="34" max="34" width="14" style="28" bestFit="1" customWidth="1"/>
    <col min="35" max="36" width="14" style="28" customWidth="1"/>
    <col min="37" max="37" width="17" style="28" bestFit="1" customWidth="1"/>
    <col min="38" max="38" width="15.3984375" style="28" customWidth="1"/>
    <col min="39" max="39" width="14" style="28" customWidth="1"/>
    <col min="40" max="40" width="10.796875" style="28" customWidth="1"/>
    <col min="41" max="41" width="10.59765625" style="28" customWidth="1"/>
    <col min="42" max="42" width="10.796875" style="28" customWidth="1"/>
    <col min="43" max="43" width="4.19921875" style="28" customWidth="1"/>
    <col min="44" max="44" width="11.796875" style="28" bestFit="1" customWidth="1"/>
    <col min="45" max="45" width="17.19921875" style="28" bestFit="1" customWidth="1"/>
    <col min="46" max="47" width="10.796875" style="28" customWidth="1"/>
    <col min="48" max="48" width="16.796875" style="28" customWidth="1"/>
    <col min="49" max="16384" width="10.796875" style="28"/>
  </cols>
  <sheetData>
    <row r="1" spans="1:51" s="27" customFormat="1" ht="18" customHeight="1" x14ac:dyDescent="0.2">
      <c r="A1" s="1" t="str" cm="1">
        <f t="array" ref="A1">INDEX(tabDict[],MATCH(1,tabDict[ID],0),selLangID+1)</f>
        <v>Zeiterfassungsbogen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6">
        <f>Konfiguration!$E$1</f>
        <v>2025</v>
      </c>
      <c r="P1" s="26"/>
      <c r="Q1" s="26"/>
      <c r="R1" s="2"/>
      <c r="S1" s="130"/>
      <c r="T1" s="130"/>
      <c r="U1" s="130"/>
      <c r="V1" s="130"/>
      <c r="W1" s="130"/>
      <c r="X1" s="130"/>
      <c r="Y1" s="130"/>
      <c r="Z1" s="130"/>
      <c r="AA1" s="130"/>
      <c r="AB1" s="130"/>
      <c r="AC1" s="130"/>
      <c r="AD1" s="130"/>
      <c r="AE1" s="130"/>
      <c r="AF1" s="130"/>
      <c r="AG1" s="130"/>
      <c r="AH1" s="130"/>
      <c r="AI1" s="130"/>
      <c r="AJ1" s="130"/>
      <c r="AK1" s="130"/>
      <c r="AL1" s="130"/>
      <c r="AM1" s="130"/>
      <c r="AN1" s="131"/>
      <c r="AO1" s="131"/>
      <c r="AP1" s="131"/>
      <c r="AQ1" s="130"/>
      <c r="AR1" s="130"/>
      <c r="AS1" s="130"/>
      <c r="AT1" s="130"/>
      <c r="AU1" s="130"/>
      <c r="AV1" s="130"/>
      <c r="AW1" s="130"/>
    </row>
    <row r="2" spans="1:51" ht="12" customHeight="1" thickBot="1" x14ac:dyDescent="0.25">
      <c r="N2" s="126"/>
      <c r="O2" s="126"/>
      <c r="Q2" s="132"/>
      <c r="R2" s="132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</row>
    <row r="3" spans="1:51" ht="12" customHeight="1" x14ac:dyDescent="0.2">
      <c r="A3" s="273" t="str" cm="1">
        <f t="array" ref="A3">INDEX(tabDict[],MATCH(2,tabDict[ID],0),selLangID+1)</f>
        <v>Name:</v>
      </c>
      <c r="B3" s="238"/>
      <c r="C3" s="274" t="str" cm="1">
        <f t="array" ref="C3">INDEX(tabDict[],MATCH(3,tabDict[ID],0),selLangID+1)</f>
        <v>Struktureinheit:</v>
      </c>
      <c r="D3" s="274"/>
      <c r="E3" s="238"/>
      <c r="F3" s="53" t="str" cm="1">
        <f t="array" ref="F3">INDEX(tabDict[],MATCH(53,tabDict[ID],0),selLangID+1)</f>
        <v>Monat:</v>
      </c>
      <c r="G3" s="117"/>
      <c r="H3" s="117"/>
      <c r="I3" s="117"/>
      <c r="J3" s="117"/>
      <c r="K3" s="117"/>
      <c r="L3" s="117"/>
      <c r="M3" s="117"/>
      <c r="N3" s="283" t="str" cm="1">
        <f t="array" ref="N3">INDEX(tabDict[],MATCH(52,tabDict[ID],0),selLangID+1)</f>
        <v>Übertrag vom Vormonat:</v>
      </c>
      <c r="O3" s="284"/>
      <c r="P3" s="242" t="s">
        <v>218</v>
      </c>
      <c r="Q3" s="243"/>
      <c r="R3" s="206"/>
      <c r="S3" s="133"/>
      <c r="T3" s="133"/>
      <c r="U3" s="133"/>
      <c r="V3" s="133"/>
      <c r="W3" s="133"/>
      <c r="X3" s="133"/>
      <c r="Y3" s="133"/>
      <c r="Z3" s="133"/>
      <c r="AA3" s="133"/>
      <c r="AB3" s="133"/>
      <c r="AC3" s="133"/>
      <c r="AD3" s="133"/>
      <c r="AE3" s="133"/>
      <c r="AF3" s="133"/>
      <c r="AG3" s="133"/>
      <c r="AH3" s="133"/>
      <c r="AI3" s="133"/>
      <c r="AJ3" s="133"/>
      <c r="AK3" s="133"/>
      <c r="AL3" s="133"/>
      <c r="AM3" s="133"/>
      <c r="AN3" s="133"/>
      <c r="AO3" s="133"/>
      <c r="AP3" s="133"/>
      <c r="AQ3" s="133"/>
      <c r="AR3" s="133"/>
      <c r="AS3" s="133"/>
      <c r="AT3" s="133"/>
      <c r="AU3" s="133"/>
      <c r="AV3" s="133"/>
      <c r="AW3" s="133"/>
      <c r="AX3" s="133"/>
      <c r="AY3" s="133"/>
    </row>
    <row r="4" spans="1:51" ht="12" customHeight="1" thickBot="1" x14ac:dyDescent="0.25">
      <c r="A4" s="54" t="str">
        <f>Konfiguration!A5</f>
        <v>Name, Vorname</v>
      </c>
      <c r="B4" s="55"/>
      <c r="C4" s="263" t="str">
        <f>Konfiguration!C5</f>
        <v>Institut A</v>
      </c>
      <c r="D4" s="264"/>
      <c r="E4" s="250"/>
      <c r="F4" s="56" t="str" cm="1">
        <f t="array" ref="F4">INDEX(tabDict[],MATCH(101,tabDict[ID],0),selLangID+1)</f>
        <v>Januar</v>
      </c>
      <c r="G4" s="56"/>
      <c r="H4" s="56"/>
      <c r="I4" s="56"/>
      <c r="J4" s="56"/>
      <c r="K4" s="56"/>
      <c r="L4" s="56"/>
      <c r="M4" s="56"/>
      <c r="N4" s="118">
        <f>Juli!O46</f>
        <v>0</v>
      </c>
      <c r="O4" s="56" t="s">
        <v>38</v>
      </c>
      <c r="P4" s="217">
        <f>Juli!Q46</f>
        <v>0</v>
      </c>
      <c r="Q4" s="217" t="s">
        <v>38</v>
      </c>
      <c r="R4" s="208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</row>
    <row r="5" spans="1:51" ht="12" customHeight="1" x14ac:dyDescent="0.2">
      <c r="P5" s="218"/>
      <c r="Q5" s="218"/>
      <c r="R5" s="218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</row>
    <row r="6" spans="1:51" ht="12" customHeight="1" x14ac:dyDescent="0.2">
      <c r="A6" s="29" t="str" cm="1">
        <f t="array" ref="A6">INDEX(tabDict[],MATCH(72,tabDict[ID],0),selLangID+1)</f>
        <v>Erläuterungen zur Ruhepausenregelung auf dem Tabellenblatt "Konfiguration"</v>
      </c>
      <c r="O6" s="154"/>
      <c r="P6" s="209"/>
      <c r="Q6" s="209"/>
      <c r="R6" s="218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</row>
    <row r="7" spans="1:51" ht="12" customHeight="1" x14ac:dyDescent="0.2">
      <c r="O7" s="154"/>
      <c r="P7" s="209"/>
      <c r="Q7" s="209"/>
      <c r="R7" s="218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</row>
    <row r="8" spans="1:51" ht="12" customHeight="1" x14ac:dyDescent="0.2">
      <c r="A8" s="45"/>
      <c r="B8" s="269" t="str" cm="1">
        <f t="array" ref="B8">INDEX(tabDict[],MATCH(55,tabDict[ID],0),selLangID+1)</f>
        <v>Anwesenheit I</v>
      </c>
      <c r="C8" s="270"/>
      <c r="D8" s="110" t="s">
        <v>198</v>
      </c>
      <c r="E8" s="271" t="str" cm="1">
        <f t="array" ref="E8">INDEX(tabDict[],MATCH(56,tabDict[ID],0),selLangID+1)</f>
        <v>Anwesenheit II</v>
      </c>
      <c r="F8" s="270"/>
      <c r="G8" s="110" t="s">
        <v>199</v>
      </c>
      <c r="H8" s="272" t="str" cm="1">
        <f t="array" ref="H8">INDEX(tabDict[],MATCH(114,tabDict[ID],0),selLangID+1)</f>
        <v>Anwesenheit III</v>
      </c>
      <c r="I8" s="270"/>
      <c r="J8" s="110" t="s">
        <v>200</v>
      </c>
      <c r="K8" s="272" t="str" cm="1">
        <f t="array" ref="K8">INDEX(tabDict[],MATCH(115,tabDict[ID],0),selLangID+1)</f>
        <v>Anwesenheit IV</v>
      </c>
      <c r="L8" s="270"/>
      <c r="M8" s="110" t="s">
        <v>201</v>
      </c>
      <c r="N8" s="46" t="str" cm="1">
        <f t="array" ref="N8">INDEX(tabDict[],MATCH(57,tabDict[ID],0),selLangID+1)</f>
        <v>Mehr-/Minder-</v>
      </c>
      <c r="O8" s="166" t="str" cm="1">
        <f t="array" ref="O8">INDEX(tabDict[],MATCH(58,tabDict[ID],0),selLangID+1)</f>
        <v>Fort-</v>
      </c>
      <c r="P8" s="167" t="str" cm="1">
        <f t="array" ref="P8">INDEX(tabDict[],MATCH(116,tabDict[ID],0),selLangID+1)</f>
        <v>QZ Mehr-/Minder-</v>
      </c>
      <c r="Q8" s="210" t="str" cm="1">
        <f t="array" ref="Q8">INDEX(tabDict[],MATCH(117,tabDict[ID],0),selLangID+1)</f>
        <v>QZ Fort-</v>
      </c>
      <c r="R8" s="123"/>
      <c r="S8" s="133"/>
      <c r="T8" s="134" t="s">
        <v>50</v>
      </c>
      <c r="U8" s="134" t="s">
        <v>51</v>
      </c>
      <c r="V8" s="134" t="s">
        <v>40</v>
      </c>
      <c r="W8" s="134" t="s">
        <v>204</v>
      </c>
      <c r="X8" s="134" t="s">
        <v>96</v>
      </c>
      <c r="Y8" s="134" t="s">
        <v>52</v>
      </c>
      <c r="Z8" s="134" t="s">
        <v>53</v>
      </c>
      <c r="AA8" s="134" t="s">
        <v>41</v>
      </c>
      <c r="AB8" s="134" t="s">
        <v>205</v>
      </c>
      <c r="AC8" s="134" t="s">
        <v>97</v>
      </c>
      <c r="AD8" s="134" t="s">
        <v>188</v>
      </c>
      <c r="AE8" s="134" t="s">
        <v>189</v>
      </c>
      <c r="AF8" s="134" t="s">
        <v>190</v>
      </c>
      <c r="AG8" s="134" t="s">
        <v>206</v>
      </c>
      <c r="AH8" s="134" t="s">
        <v>191</v>
      </c>
      <c r="AI8" s="134" t="s">
        <v>194</v>
      </c>
      <c r="AJ8" s="134" t="s">
        <v>195</v>
      </c>
      <c r="AK8" s="134" t="s">
        <v>193</v>
      </c>
      <c r="AL8" s="134" t="s">
        <v>207</v>
      </c>
      <c r="AM8" s="134" t="s">
        <v>196</v>
      </c>
      <c r="AN8" s="134" t="s">
        <v>84</v>
      </c>
      <c r="AO8" s="134" t="s">
        <v>88</v>
      </c>
      <c r="AP8" s="134" t="s">
        <v>89</v>
      </c>
      <c r="AQ8" s="134"/>
      <c r="AR8" s="134" t="s">
        <v>54</v>
      </c>
      <c r="AS8" s="134" t="s">
        <v>55</v>
      </c>
      <c r="AT8" s="134"/>
      <c r="AU8" s="134" t="s">
        <v>12</v>
      </c>
      <c r="AV8" s="134" t="s">
        <v>74</v>
      </c>
      <c r="AW8" s="133"/>
      <c r="AX8" s="133"/>
      <c r="AY8" s="133"/>
    </row>
    <row r="9" spans="1:51" ht="12" customHeight="1" x14ac:dyDescent="0.2">
      <c r="A9" s="47" t="str" cm="1">
        <f t="array" ref="A9">INDEX(tabDict[],MATCH(54,tabDict[ID],0),selLangID+1)</f>
        <v>Tag</v>
      </c>
      <c r="B9" s="48" t="str" cm="1">
        <f t="array" ref="B9">INDEX(tabDict[],MATCH(60,tabDict[ID],0),selLangID+1)</f>
        <v>Beginn</v>
      </c>
      <c r="C9" s="49" t="str" cm="1">
        <f t="array" ref="C9">INDEX(tabDict[],MATCH(61,tabDict[ID],0),selLangID+1)</f>
        <v>Ende</v>
      </c>
      <c r="D9" s="111"/>
      <c r="E9" s="107" t="str" cm="1">
        <f t="array" ref="E9">INDEX(tabDict[],MATCH(60,tabDict[ID],0),selLangID+1)</f>
        <v>Beginn</v>
      </c>
      <c r="F9" s="49" t="str" cm="1">
        <f t="array" ref="F9">INDEX(tabDict[],MATCH(61,tabDict[ID],0),selLangID+1)</f>
        <v>Ende</v>
      </c>
      <c r="G9" s="111"/>
      <c r="H9" s="50" t="str" cm="1">
        <f t="array" ref="H9">INDEX(tabDict[],MATCH(60,tabDict[ID],0),selLangID+1)</f>
        <v>Beginn</v>
      </c>
      <c r="I9" s="50" t="str" cm="1">
        <f t="array" ref="I9">INDEX(tabDict[],MATCH(61,tabDict[ID],0),selLangID+1)</f>
        <v>Ende</v>
      </c>
      <c r="J9" s="111"/>
      <c r="K9" s="50" t="str" cm="1">
        <f t="array" ref="K9">INDEX(tabDict[],MATCH(60,tabDict[ID],0),selLangID+1)</f>
        <v>Beginn</v>
      </c>
      <c r="L9" s="50" t="str" cm="1">
        <f t="array" ref="L9">INDEX(tabDict[],MATCH(61,tabDict[ID],0),selLangID+1)</f>
        <v>Ende</v>
      </c>
      <c r="M9" s="111"/>
      <c r="N9" s="50" t="str" cm="1">
        <f t="array" ref="N9">INDEX(tabDict[],MATCH(62,tabDict[ID],0),selLangID+1)</f>
        <v>arbeitszeit</v>
      </c>
      <c r="O9" s="174" t="str" cm="1">
        <f t="array" ref="O9">INDEX(tabDict[],MATCH(63,tabDict[ID],0),selLangID+1)</f>
        <v>schreibung</v>
      </c>
      <c r="P9" s="175" t="str" cm="1">
        <f t="array" ref="P9">INDEX(tabDict[],MATCH(62,tabDict[ID],0),selLangID+1)</f>
        <v>arbeitszeit</v>
      </c>
      <c r="Q9" s="171" t="str" cm="1">
        <f t="array" ref="Q9">INDEX(tabDict[],MATCH(63,tabDict[ID],0),selLangID+1)</f>
        <v>schreibung</v>
      </c>
      <c r="R9" s="49" t="str" cm="1">
        <f t="array" ref="R9">INDEX(tabDict[],MATCH(59,tabDict[ID],0),selLangID+1)</f>
        <v>Bemerkungen</v>
      </c>
      <c r="S9" s="133"/>
      <c r="T9" s="134" t="s">
        <v>4</v>
      </c>
      <c r="U9" s="134" t="s">
        <v>4</v>
      </c>
      <c r="V9" s="134" t="s">
        <v>4</v>
      </c>
      <c r="W9" s="134" t="s">
        <v>4</v>
      </c>
      <c r="X9" s="134" t="s">
        <v>4</v>
      </c>
      <c r="Y9" s="134" t="s">
        <v>4</v>
      </c>
      <c r="Z9" s="134" t="s">
        <v>4</v>
      </c>
      <c r="AA9" s="134" t="s">
        <v>4</v>
      </c>
      <c r="AB9" s="134" t="s">
        <v>4</v>
      </c>
      <c r="AC9" s="134" t="s">
        <v>4</v>
      </c>
      <c r="AD9" s="134" t="s">
        <v>4</v>
      </c>
      <c r="AE9" s="134" t="s">
        <v>4</v>
      </c>
      <c r="AF9" s="134" t="s">
        <v>4</v>
      </c>
      <c r="AG9" s="134" t="s">
        <v>4</v>
      </c>
      <c r="AH9" s="134" t="s">
        <v>4</v>
      </c>
      <c r="AI9" s="134" t="s">
        <v>4</v>
      </c>
      <c r="AJ9" s="134" t="s">
        <v>4</v>
      </c>
      <c r="AK9" s="134" t="s">
        <v>4</v>
      </c>
      <c r="AL9" s="134" t="s">
        <v>4</v>
      </c>
      <c r="AM9" s="134" t="s">
        <v>4</v>
      </c>
      <c r="AN9" s="134" t="s">
        <v>4</v>
      </c>
      <c r="AO9" s="134" t="s">
        <v>4</v>
      </c>
      <c r="AP9" s="135" t="s">
        <v>4</v>
      </c>
      <c r="AQ9" s="134"/>
      <c r="AR9" s="134"/>
      <c r="AS9" s="134"/>
      <c r="AT9" s="134"/>
      <c r="AU9" s="134"/>
      <c r="AV9" s="134"/>
      <c r="AW9" s="133"/>
      <c r="AX9" s="133"/>
      <c r="AY9" s="133"/>
    </row>
    <row r="10" spans="1:51" ht="12" customHeight="1" x14ac:dyDescent="0.2">
      <c r="A10" s="51"/>
      <c r="B10" s="52" t="s">
        <v>192</v>
      </c>
      <c r="C10" s="52" t="s">
        <v>192</v>
      </c>
      <c r="D10" s="112"/>
      <c r="E10" s="52" t="s">
        <v>192</v>
      </c>
      <c r="F10" s="52" t="s">
        <v>192</v>
      </c>
      <c r="G10" s="112"/>
      <c r="H10" s="52" t="s">
        <v>192</v>
      </c>
      <c r="I10" s="52" t="s">
        <v>192</v>
      </c>
      <c r="J10" s="112"/>
      <c r="K10" s="52" t="s">
        <v>192</v>
      </c>
      <c r="L10" s="52" t="s">
        <v>192</v>
      </c>
      <c r="M10" s="112"/>
      <c r="N10" s="66" t="s">
        <v>45</v>
      </c>
      <c r="O10" s="181" t="s">
        <v>45</v>
      </c>
      <c r="P10" s="182" t="s">
        <v>45</v>
      </c>
      <c r="Q10" s="211" t="s">
        <v>45</v>
      </c>
      <c r="R10" s="219"/>
      <c r="S10" s="133"/>
      <c r="T10" s="134"/>
      <c r="U10" s="134"/>
      <c r="V10" s="134"/>
      <c r="W10" s="134"/>
      <c r="X10" s="134"/>
      <c r="Y10" s="134"/>
      <c r="Z10" s="134"/>
      <c r="AA10" s="134"/>
      <c r="AB10" s="134"/>
      <c r="AC10" s="133"/>
      <c r="AD10" s="133"/>
      <c r="AE10" s="133"/>
      <c r="AF10" s="133"/>
      <c r="AG10" s="133"/>
      <c r="AH10" s="133"/>
      <c r="AI10" s="133"/>
      <c r="AJ10" s="133"/>
      <c r="AK10" s="133"/>
      <c r="AL10" s="133"/>
      <c r="AM10" s="133"/>
      <c r="AN10" s="134"/>
      <c r="AO10" s="134"/>
      <c r="AP10" s="134"/>
      <c r="AQ10" s="134"/>
      <c r="AR10" s="134"/>
      <c r="AS10" s="134"/>
      <c r="AT10" s="134"/>
      <c r="AU10" s="134"/>
      <c r="AV10" s="134"/>
      <c r="AW10" s="133"/>
      <c r="AX10" s="133"/>
      <c r="AY10" s="133"/>
    </row>
    <row r="11" spans="1:51" ht="6" customHeight="1" x14ac:dyDescent="0.2">
      <c r="A11" s="30"/>
      <c r="B11" s="30"/>
      <c r="C11" s="30"/>
      <c r="D11" s="113"/>
      <c r="E11" s="108"/>
      <c r="F11" s="30"/>
      <c r="G11" s="113"/>
      <c r="H11" s="108"/>
      <c r="I11" s="30"/>
      <c r="J11" s="113"/>
      <c r="K11" s="108"/>
      <c r="L11" s="30"/>
      <c r="M11" s="113"/>
      <c r="N11" s="108"/>
      <c r="O11" s="183"/>
      <c r="P11" s="213"/>
      <c r="Q11" s="214"/>
      <c r="R11" s="220"/>
      <c r="S11" s="133"/>
      <c r="T11" s="134"/>
      <c r="U11" s="134"/>
      <c r="V11" s="134"/>
      <c r="W11" s="134"/>
      <c r="X11" s="134"/>
      <c r="Y11" s="134"/>
      <c r="Z11" s="134"/>
      <c r="AA11" s="134"/>
      <c r="AB11" s="134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4"/>
      <c r="AO11" s="134"/>
      <c r="AP11" s="134"/>
      <c r="AQ11" s="134"/>
      <c r="AR11" s="134"/>
      <c r="AS11" s="134"/>
      <c r="AT11" s="134"/>
      <c r="AU11" s="134"/>
      <c r="AV11" s="134"/>
      <c r="AW11" s="133"/>
      <c r="AX11" s="133"/>
      <c r="AY11" s="133"/>
    </row>
    <row r="12" spans="1:51" ht="10.5" customHeight="1" x14ac:dyDescent="0.2">
      <c r="A12" s="31">
        <f>Konfiguration!G12</f>
        <v>45870</v>
      </c>
      <c r="B12" s="32"/>
      <c r="C12" s="32"/>
      <c r="D12" s="114"/>
      <c r="E12" s="109"/>
      <c r="F12" s="32"/>
      <c r="G12" s="114"/>
      <c r="H12" s="109"/>
      <c r="I12" s="32"/>
      <c r="J12" s="114"/>
      <c r="K12" s="109"/>
      <c r="L12" s="32"/>
      <c r="M12" s="114"/>
      <c r="N12" s="108">
        <f>IF((V12+AA12+AF12+AK12)&gt;0,IF((V12+AA12+AF12+AK12)&gt;Konfiguration!E$35,"unzulässig",(V12+AA12+AF12+AK12)-AP12),IF(AND((V12+AA12+AF12+AK12)=0,B12&gt;0),-AN12,0))</f>
        <v>0</v>
      </c>
      <c r="O12" s="183">
        <f>N4+N12</f>
        <v>0</v>
      </c>
      <c r="P12" s="214">
        <f>IF((W12+AB12+AG12+AL12)&gt;0,(W12+AB12+AG12+AL12)-AP12*Konfiguration!$E$9/100,IF(AND((W12+AB12+AG12+AL12)=0,B12&gt;0),-AP12*Konfiguration!$E$9/100,0))</f>
        <v>0</v>
      </c>
      <c r="Q12" s="214">
        <f>P4+P12</f>
        <v>0</v>
      </c>
      <c r="R12" s="221"/>
      <c r="S12" s="133"/>
      <c r="T12" s="134">
        <f t="shared" ref="T12:U39" si="0">HOUR(B12)*60+MINUTE(B12)</f>
        <v>0</v>
      </c>
      <c r="U12" s="134">
        <f t="shared" si="0"/>
        <v>0</v>
      </c>
      <c r="V12" s="134">
        <f>U12-T12</f>
        <v>0</v>
      </c>
      <c r="W12" s="134">
        <f>IF(D12,U12-T12,0)</f>
        <v>0</v>
      </c>
      <c r="X12" s="134">
        <f t="shared" ref="X12:X42" si="1">IF(V12&gt;0,INDEX(Ruhepause,_xlfn.IFNA(MATCH(V12-1,Anwesenheitszeit,1),0)+1),0)</f>
        <v>0</v>
      </c>
      <c r="Y12" s="134">
        <f t="shared" ref="Y12:Z39" si="2">HOUR(E12)*60+MINUTE(E12)</f>
        <v>0</v>
      </c>
      <c r="Z12" s="134">
        <f t="shared" si="2"/>
        <v>0</v>
      </c>
      <c r="AA12" s="134">
        <f>Z12-Y12</f>
        <v>0</v>
      </c>
      <c r="AB12" s="134">
        <f>IF(G12,Z12-Y12,0)</f>
        <v>0</v>
      </c>
      <c r="AC12" s="134">
        <f t="shared" ref="AC12:AC42" si="3">IF(V12&gt;0,INDEX(Ruhepause,_xlfn.IFNA(MATCH(AA12-1,Anwesenheitszeit,1),0)+1),0)</f>
        <v>0</v>
      </c>
      <c r="AD12" s="134">
        <f t="shared" ref="AD12:AE39" si="4">HOUR(H12)*60+MINUTE(H12)</f>
        <v>0</v>
      </c>
      <c r="AE12" s="134">
        <f t="shared" si="4"/>
        <v>0</v>
      </c>
      <c r="AF12" s="134">
        <f>AE12-AD12</f>
        <v>0</v>
      </c>
      <c r="AG12" s="134">
        <f>IF(J12,AE12-AD12,0)</f>
        <v>0</v>
      </c>
      <c r="AH12" s="134">
        <f t="shared" ref="AH12:AH42" si="5">IF(AF12&gt;0,INDEX(Ruhepause,_xlfn.IFNA(MATCH(AF12-1,Anwesenheitszeit,1),0)+1),0)</f>
        <v>0</v>
      </c>
      <c r="AI12" s="134">
        <f t="shared" ref="AI12:AJ39" si="6">HOUR(K12)*60+MINUTE(K12)</f>
        <v>0</v>
      </c>
      <c r="AJ12" s="134">
        <f t="shared" si="6"/>
        <v>0</v>
      </c>
      <c r="AK12" s="134">
        <f>AJ12-AI12</f>
        <v>0</v>
      </c>
      <c r="AL12" s="134">
        <f>IF(M12,AJ12-AI12,0)</f>
        <v>0</v>
      </c>
      <c r="AM12" s="134">
        <f t="shared" ref="AM12:AM42" si="7">IF(AK12&gt;0,INDEX(Ruhepause,_xlfn.IFNA(MATCH(AK12-1,Anwesenheitszeit,1),0)+1),0)</f>
        <v>0</v>
      </c>
      <c r="AN12" s="134">
        <f t="shared" ref="AN12:AN42" si="8">IFERROR(INDEX(Sollarbeitszeit,AS12)*ABS(AU12-1),0)</f>
        <v>480</v>
      </c>
      <c r="AO12" s="134">
        <f t="shared" ref="AO12:AO42" si="9">SUM(X12,AC12)</f>
        <v>0</v>
      </c>
      <c r="AP12" s="134">
        <f t="shared" ref="AP12:AP42" si="10">AN12+AO12-IF(AND(X12=0,AC12=0,Y12-U12&gt;=15,AA12&gt;0),MIN(AO12,Y12-U12),0)</f>
        <v>480</v>
      </c>
      <c r="AQ12" s="134"/>
      <c r="AR12" s="134" t="str">
        <f>TEXT(A12,"TTTT")</f>
        <v>Freitag</v>
      </c>
      <c r="AS12" s="134">
        <f>WEEKDAY(A12,2)</f>
        <v>5</v>
      </c>
      <c r="AT12" s="134"/>
      <c r="AU12" s="134">
        <f t="shared" ref="AU12:AU42" si="11">(_xlfn.IFNA(MATCH(A12,Feiertage,0),0) &lt;&gt; 0) * 1</f>
        <v>0</v>
      </c>
      <c r="AV12" s="134">
        <f>OR(AS12&gt;5,AU12=1)*1</f>
        <v>0</v>
      </c>
      <c r="AW12" s="133"/>
      <c r="AX12" s="133"/>
      <c r="AY12" s="133"/>
    </row>
    <row r="13" spans="1:51" ht="12.75" customHeight="1" x14ac:dyDescent="0.2">
      <c r="A13" s="31">
        <f>A12 + 1</f>
        <v>45871</v>
      </c>
      <c r="B13" s="32"/>
      <c r="C13" s="32"/>
      <c r="D13" s="114"/>
      <c r="E13" s="32"/>
      <c r="F13" s="32"/>
      <c r="G13" s="114"/>
      <c r="H13" s="109"/>
      <c r="I13" s="32"/>
      <c r="J13" s="114"/>
      <c r="K13" s="109"/>
      <c r="L13" s="32"/>
      <c r="M13" s="114"/>
      <c r="N13" s="108">
        <f>IF((V13+AA13+AF13+AK13)&gt;0,IF((V13+AA13+AF13+AK13)&gt;Konfiguration!E$35,"unzulässig",(V13+AA13+AF13+AK13)-AP13),IF(AND((V13+AA13+AF13+AK13)=0,B13&gt;0),-AN13,0))</f>
        <v>0</v>
      </c>
      <c r="O13" s="183">
        <f>O12+N13</f>
        <v>0</v>
      </c>
      <c r="P13" s="214">
        <f>IF((W13+AB13+AG13+AL13)&gt;0,(W13+AB13+AG13+AL13)-AP13*Konfiguration!$E$9/100,IF(AND((W13+AB13+AG13+AL13)=0,B13&gt;0),-AP13*Konfiguration!$E$9/100,0))</f>
        <v>0</v>
      </c>
      <c r="Q13" s="214">
        <f>Q12+P13</f>
        <v>0</v>
      </c>
      <c r="R13" s="221"/>
      <c r="S13" s="133"/>
      <c r="T13" s="134">
        <f t="shared" si="0"/>
        <v>0</v>
      </c>
      <c r="U13" s="134">
        <f t="shared" si="0"/>
        <v>0</v>
      </c>
      <c r="V13" s="134">
        <f t="shared" ref="V13:V38" si="12">U13-T13</f>
        <v>0</v>
      </c>
      <c r="W13" s="134">
        <f t="shared" ref="W13:W42" si="13">IF(D13,U13-T13,0)</f>
        <v>0</v>
      </c>
      <c r="X13" s="134">
        <f t="shared" si="1"/>
        <v>0</v>
      </c>
      <c r="Y13" s="134">
        <f t="shared" si="2"/>
        <v>0</v>
      </c>
      <c r="Z13" s="134">
        <f t="shared" si="2"/>
        <v>0</v>
      </c>
      <c r="AA13" s="134">
        <f>Z13-Y13</f>
        <v>0</v>
      </c>
      <c r="AB13" s="134">
        <f t="shared" ref="AB13:AB42" si="14">IF(G13,Z13-Y13,0)</f>
        <v>0</v>
      </c>
      <c r="AC13" s="134">
        <f t="shared" si="3"/>
        <v>0</v>
      </c>
      <c r="AD13" s="134">
        <f t="shared" si="4"/>
        <v>0</v>
      </c>
      <c r="AE13" s="134">
        <f t="shared" si="4"/>
        <v>0</v>
      </c>
      <c r="AF13" s="134">
        <f t="shared" ref="AF13:AF38" si="15">AE13-AD13</f>
        <v>0</v>
      </c>
      <c r="AG13" s="134">
        <f t="shared" ref="AG13:AG42" si="16">IF(J13,AE13-AD13,0)</f>
        <v>0</v>
      </c>
      <c r="AH13" s="134">
        <f t="shared" si="5"/>
        <v>0</v>
      </c>
      <c r="AI13" s="134">
        <f t="shared" si="6"/>
        <v>0</v>
      </c>
      <c r="AJ13" s="134">
        <f t="shared" si="6"/>
        <v>0</v>
      </c>
      <c r="AK13" s="134">
        <f t="shared" ref="AK13:AK38" si="17">AJ13-AI13</f>
        <v>0</v>
      </c>
      <c r="AL13" s="134">
        <f t="shared" ref="AL13:AL42" si="18">IF(M13,AJ13-AI13,0)</f>
        <v>0</v>
      </c>
      <c r="AM13" s="134">
        <f t="shared" si="7"/>
        <v>0</v>
      </c>
      <c r="AN13" s="134">
        <f t="shared" si="8"/>
        <v>0</v>
      </c>
      <c r="AO13" s="134">
        <f t="shared" si="9"/>
        <v>0</v>
      </c>
      <c r="AP13" s="134">
        <f t="shared" si="10"/>
        <v>0</v>
      </c>
      <c r="AQ13" s="134"/>
      <c r="AR13" s="134" t="str">
        <f>TEXT(A13,"TTTT")</f>
        <v>Samstag</v>
      </c>
      <c r="AS13" s="134">
        <f>WEEKDAY(A13,2)</f>
        <v>6</v>
      </c>
      <c r="AT13" s="134"/>
      <c r="AU13" s="134">
        <f t="shared" si="11"/>
        <v>0</v>
      </c>
      <c r="AV13" s="134">
        <f t="shared" ref="AV13:AV42" si="19">OR(AS13&gt;5,AU13=1)*1</f>
        <v>1</v>
      </c>
      <c r="AW13" s="133"/>
      <c r="AX13" s="133"/>
      <c r="AY13" s="133"/>
    </row>
    <row r="14" spans="1:51" ht="11.25" customHeight="1" x14ac:dyDescent="0.2">
      <c r="A14" s="31">
        <f t="shared" ref="A14:A42" si="20">A13 + 1</f>
        <v>45872</v>
      </c>
      <c r="B14" s="32"/>
      <c r="C14" s="32"/>
      <c r="D14" s="114"/>
      <c r="E14" s="32"/>
      <c r="F14" s="32"/>
      <c r="G14" s="114"/>
      <c r="H14" s="109"/>
      <c r="I14" s="32"/>
      <c r="J14" s="114"/>
      <c r="K14" s="109"/>
      <c r="L14" s="32"/>
      <c r="M14" s="114"/>
      <c r="N14" s="108">
        <f>IF((V14+AA14+AF14+AK14)&gt;0,IF((V14+AA14+AF14+AK14)&gt;Konfiguration!E$35,"unzulässig",(V14+AA14+AF14+AK14)-AP14),IF(AND((V14+AA14+AF14+AK14)=0,B14&gt;0),-AN14,0))</f>
        <v>0</v>
      </c>
      <c r="O14" s="183">
        <f t="shared" ref="O14:O42" si="21">O13+N14</f>
        <v>0</v>
      </c>
      <c r="P14" s="214">
        <f>IF((W14+AB14+AG14+AL14)&gt;0,(W14+AB14+AG14+AL14)-AP14*Konfiguration!$E$9/100,IF(AND((W14+AB14+AG14+AL14)=0,B14&gt;0),-AP14*Konfiguration!$E$9/100,0))</f>
        <v>0</v>
      </c>
      <c r="Q14" s="214">
        <f t="shared" ref="Q14:Q42" si="22">Q13+P14</f>
        <v>0</v>
      </c>
      <c r="R14" s="222"/>
      <c r="S14" s="133"/>
      <c r="T14" s="134">
        <f t="shared" si="0"/>
        <v>0</v>
      </c>
      <c r="U14" s="134">
        <f t="shared" si="0"/>
        <v>0</v>
      </c>
      <c r="V14" s="134">
        <f t="shared" si="12"/>
        <v>0</v>
      </c>
      <c r="W14" s="134">
        <f t="shared" si="13"/>
        <v>0</v>
      </c>
      <c r="X14" s="134">
        <f t="shared" si="1"/>
        <v>0</v>
      </c>
      <c r="Y14" s="134">
        <f t="shared" si="2"/>
        <v>0</v>
      </c>
      <c r="Z14" s="134">
        <f t="shared" si="2"/>
        <v>0</v>
      </c>
      <c r="AA14" s="134">
        <f t="shared" ref="AA14:AA42" si="23">Z14-Y14</f>
        <v>0</v>
      </c>
      <c r="AB14" s="134">
        <f t="shared" si="14"/>
        <v>0</v>
      </c>
      <c r="AC14" s="134">
        <f t="shared" si="3"/>
        <v>0</v>
      </c>
      <c r="AD14" s="134">
        <f t="shared" si="4"/>
        <v>0</v>
      </c>
      <c r="AE14" s="134">
        <f t="shared" si="4"/>
        <v>0</v>
      </c>
      <c r="AF14" s="134">
        <f t="shared" si="15"/>
        <v>0</v>
      </c>
      <c r="AG14" s="134">
        <f t="shared" si="16"/>
        <v>0</v>
      </c>
      <c r="AH14" s="134">
        <f t="shared" si="5"/>
        <v>0</v>
      </c>
      <c r="AI14" s="134">
        <f t="shared" si="6"/>
        <v>0</v>
      </c>
      <c r="AJ14" s="134">
        <f t="shared" si="6"/>
        <v>0</v>
      </c>
      <c r="AK14" s="134">
        <f t="shared" si="17"/>
        <v>0</v>
      </c>
      <c r="AL14" s="134">
        <f t="shared" si="18"/>
        <v>0</v>
      </c>
      <c r="AM14" s="134">
        <f t="shared" si="7"/>
        <v>0</v>
      </c>
      <c r="AN14" s="134">
        <f t="shared" si="8"/>
        <v>0</v>
      </c>
      <c r="AO14" s="134">
        <f t="shared" si="9"/>
        <v>0</v>
      </c>
      <c r="AP14" s="134">
        <f t="shared" si="10"/>
        <v>0</v>
      </c>
      <c r="AQ14" s="134"/>
      <c r="AR14" s="134" t="str">
        <f t="shared" ref="AR14:AR38" si="24">TEXT(A14,"TTTT")</f>
        <v>Sonntag</v>
      </c>
      <c r="AS14" s="134">
        <f t="shared" ref="AS14:AS38" si="25">WEEKDAY(A14,2)</f>
        <v>7</v>
      </c>
      <c r="AT14" s="134"/>
      <c r="AU14" s="134">
        <f t="shared" si="11"/>
        <v>0</v>
      </c>
      <c r="AV14" s="134">
        <f t="shared" si="19"/>
        <v>1</v>
      </c>
      <c r="AW14" s="133"/>
      <c r="AX14" s="133"/>
      <c r="AY14" s="133"/>
    </row>
    <row r="15" spans="1:51" ht="11.25" customHeight="1" x14ac:dyDescent="0.2">
      <c r="A15" s="31">
        <f t="shared" si="20"/>
        <v>45873</v>
      </c>
      <c r="B15" s="32"/>
      <c r="C15" s="32"/>
      <c r="D15" s="114"/>
      <c r="E15" s="109"/>
      <c r="F15" s="32"/>
      <c r="G15" s="114"/>
      <c r="H15" s="109"/>
      <c r="I15" s="32"/>
      <c r="J15" s="114"/>
      <c r="K15" s="109"/>
      <c r="L15" s="32"/>
      <c r="M15" s="114"/>
      <c r="N15" s="108">
        <f>IF((V15+AA15+AF15+AK15)&gt;0,IF((V15+AA15+AF15+AK15)&gt;Konfiguration!E$35,"unzulässig",(V15+AA15+AF15+AK15)-AP15),IF(AND((V15+AA15+AF15+AK15)=0,B15&gt;0),-AN15,0))</f>
        <v>0</v>
      </c>
      <c r="O15" s="183">
        <f t="shared" si="21"/>
        <v>0</v>
      </c>
      <c r="P15" s="214">
        <f>IF((W15+AB15+AG15+AL15)&gt;0,(W15+AB15+AG15+AL15)-AP15*Konfiguration!$E$9/100,IF(AND((W15+AB15+AG15+AL15)=0,B15&gt;0),-AP15*Konfiguration!$E$9/100,0))</f>
        <v>0</v>
      </c>
      <c r="Q15" s="214">
        <f t="shared" si="22"/>
        <v>0</v>
      </c>
      <c r="R15" s="221"/>
      <c r="S15" s="133"/>
      <c r="T15" s="134">
        <f t="shared" si="0"/>
        <v>0</v>
      </c>
      <c r="U15" s="134">
        <f t="shared" si="0"/>
        <v>0</v>
      </c>
      <c r="V15" s="134">
        <f t="shared" si="12"/>
        <v>0</v>
      </c>
      <c r="W15" s="134">
        <f t="shared" si="13"/>
        <v>0</v>
      </c>
      <c r="X15" s="134">
        <f t="shared" si="1"/>
        <v>0</v>
      </c>
      <c r="Y15" s="134">
        <f t="shared" si="2"/>
        <v>0</v>
      </c>
      <c r="Z15" s="134">
        <f t="shared" si="2"/>
        <v>0</v>
      </c>
      <c r="AA15" s="134">
        <f t="shared" si="23"/>
        <v>0</v>
      </c>
      <c r="AB15" s="134">
        <f t="shared" si="14"/>
        <v>0</v>
      </c>
      <c r="AC15" s="134">
        <f t="shared" si="3"/>
        <v>0</v>
      </c>
      <c r="AD15" s="134">
        <f t="shared" si="4"/>
        <v>0</v>
      </c>
      <c r="AE15" s="134">
        <f t="shared" si="4"/>
        <v>0</v>
      </c>
      <c r="AF15" s="134">
        <f t="shared" si="15"/>
        <v>0</v>
      </c>
      <c r="AG15" s="134">
        <f t="shared" si="16"/>
        <v>0</v>
      </c>
      <c r="AH15" s="134">
        <f t="shared" si="5"/>
        <v>0</v>
      </c>
      <c r="AI15" s="134">
        <f t="shared" si="6"/>
        <v>0</v>
      </c>
      <c r="AJ15" s="134">
        <f t="shared" si="6"/>
        <v>0</v>
      </c>
      <c r="AK15" s="134">
        <f t="shared" si="17"/>
        <v>0</v>
      </c>
      <c r="AL15" s="134">
        <f t="shared" si="18"/>
        <v>0</v>
      </c>
      <c r="AM15" s="134">
        <f t="shared" si="7"/>
        <v>0</v>
      </c>
      <c r="AN15" s="134">
        <f t="shared" si="8"/>
        <v>480</v>
      </c>
      <c r="AO15" s="134">
        <f t="shared" si="9"/>
        <v>0</v>
      </c>
      <c r="AP15" s="134">
        <f t="shared" si="10"/>
        <v>480</v>
      </c>
      <c r="AQ15" s="134"/>
      <c r="AR15" s="134" t="str">
        <f t="shared" si="24"/>
        <v>Montag</v>
      </c>
      <c r="AS15" s="134">
        <f t="shared" si="25"/>
        <v>1</v>
      </c>
      <c r="AT15" s="134"/>
      <c r="AU15" s="134">
        <f t="shared" si="11"/>
        <v>0</v>
      </c>
      <c r="AV15" s="134">
        <f t="shared" si="19"/>
        <v>0</v>
      </c>
      <c r="AW15" s="133"/>
      <c r="AX15" s="133"/>
      <c r="AY15" s="133"/>
    </row>
    <row r="16" spans="1:51" ht="13.5" customHeight="1" x14ac:dyDescent="0.2">
      <c r="A16" s="31">
        <f t="shared" si="20"/>
        <v>45874</v>
      </c>
      <c r="B16" s="32"/>
      <c r="C16" s="32"/>
      <c r="D16" s="114"/>
      <c r="E16" s="109"/>
      <c r="F16" s="32"/>
      <c r="G16" s="114"/>
      <c r="H16" s="109"/>
      <c r="I16" s="32"/>
      <c r="J16" s="114"/>
      <c r="K16" s="109"/>
      <c r="L16" s="32"/>
      <c r="M16" s="114"/>
      <c r="N16" s="108">
        <f>IF((V16+AA16+AF16+AK16)&gt;0,IF((V16+AA16+AF16+AK16)&gt;Konfiguration!E$35,"unzulässig",(V16+AA16+AF16+AK16)-AP16),IF(AND((V16+AA16+AF16+AK16)=0,B16&gt;0),-AN16,0))</f>
        <v>0</v>
      </c>
      <c r="O16" s="183">
        <f t="shared" si="21"/>
        <v>0</v>
      </c>
      <c r="P16" s="214">
        <f>IF((W16+AB16+AG16+AL16)&gt;0,(W16+AB16+AG16+AL16)-AP16*Konfiguration!$E$9/100,IF(AND((W16+AB16+AG16+AL16)=0,B16&gt;0),-AP16*Konfiguration!$E$9/100,0))</f>
        <v>0</v>
      </c>
      <c r="Q16" s="214">
        <f t="shared" si="22"/>
        <v>0</v>
      </c>
      <c r="R16" s="221"/>
      <c r="S16" s="133"/>
      <c r="T16" s="134">
        <f t="shared" si="0"/>
        <v>0</v>
      </c>
      <c r="U16" s="134">
        <f t="shared" si="0"/>
        <v>0</v>
      </c>
      <c r="V16" s="134">
        <f t="shared" si="12"/>
        <v>0</v>
      </c>
      <c r="W16" s="134">
        <f t="shared" si="13"/>
        <v>0</v>
      </c>
      <c r="X16" s="134">
        <f t="shared" si="1"/>
        <v>0</v>
      </c>
      <c r="Y16" s="134">
        <f t="shared" si="2"/>
        <v>0</v>
      </c>
      <c r="Z16" s="134">
        <f t="shared" si="2"/>
        <v>0</v>
      </c>
      <c r="AA16" s="134">
        <f t="shared" si="23"/>
        <v>0</v>
      </c>
      <c r="AB16" s="134">
        <f t="shared" si="14"/>
        <v>0</v>
      </c>
      <c r="AC16" s="134">
        <f t="shared" si="3"/>
        <v>0</v>
      </c>
      <c r="AD16" s="134">
        <f t="shared" si="4"/>
        <v>0</v>
      </c>
      <c r="AE16" s="134">
        <f t="shared" si="4"/>
        <v>0</v>
      </c>
      <c r="AF16" s="134">
        <f t="shared" si="15"/>
        <v>0</v>
      </c>
      <c r="AG16" s="134">
        <f t="shared" si="16"/>
        <v>0</v>
      </c>
      <c r="AH16" s="134">
        <f t="shared" si="5"/>
        <v>0</v>
      </c>
      <c r="AI16" s="134">
        <f t="shared" si="6"/>
        <v>0</v>
      </c>
      <c r="AJ16" s="134">
        <f t="shared" si="6"/>
        <v>0</v>
      </c>
      <c r="AK16" s="134">
        <f t="shared" si="17"/>
        <v>0</v>
      </c>
      <c r="AL16" s="134">
        <f t="shared" si="18"/>
        <v>0</v>
      </c>
      <c r="AM16" s="134">
        <f t="shared" si="7"/>
        <v>0</v>
      </c>
      <c r="AN16" s="134">
        <f t="shared" si="8"/>
        <v>480</v>
      </c>
      <c r="AO16" s="134">
        <f t="shared" si="9"/>
        <v>0</v>
      </c>
      <c r="AP16" s="134">
        <f t="shared" si="10"/>
        <v>480</v>
      </c>
      <c r="AQ16" s="134"/>
      <c r="AR16" s="134" t="str">
        <f t="shared" si="24"/>
        <v>Dienstag</v>
      </c>
      <c r="AS16" s="134">
        <f t="shared" si="25"/>
        <v>2</v>
      </c>
      <c r="AT16" s="134"/>
      <c r="AU16" s="134">
        <f t="shared" si="11"/>
        <v>0</v>
      </c>
      <c r="AV16" s="134">
        <f t="shared" si="19"/>
        <v>0</v>
      </c>
      <c r="AW16" s="133"/>
      <c r="AX16" s="133"/>
      <c r="AY16" s="133"/>
    </row>
    <row r="17" spans="1:51" ht="12" customHeight="1" x14ac:dyDescent="0.2">
      <c r="A17" s="31">
        <f t="shared" si="20"/>
        <v>45875</v>
      </c>
      <c r="B17" s="32"/>
      <c r="C17" s="32"/>
      <c r="D17" s="121"/>
      <c r="E17" s="127"/>
      <c r="F17" s="32"/>
      <c r="G17" s="114"/>
      <c r="H17" s="109"/>
      <c r="I17" s="32"/>
      <c r="J17" s="114"/>
      <c r="K17" s="109"/>
      <c r="L17" s="32"/>
      <c r="M17" s="114"/>
      <c r="N17" s="108">
        <f>IF((V17+AA17+AF17+AK17)&gt;0,IF((V17+AA17+AF17+AK17)&gt;Konfiguration!E$35,"unzulässig",(V17+AA17+AF17+AK17)-AP17),IF(AND((V17+AA17+AF17+AK17)=0,B17&gt;0),-AN17,0))</f>
        <v>0</v>
      </c>
      <c r="O17" s="183">
        <f t="shared" si="21"/>
        <v>0</v>
      </c>
      <c r="P17" s="214">
        <f>IF((W17+AB17+AG17+AL17)&gt;0,(W17+AB17+AG17+AL17)-AP17*Konfiguration!$E$9/100,IF(AND((W17+AB17+AG17+AL17)=0,B17&gt;0),-AP17*Konfiguration!$E$9/100,0))</f>
        <v>0</v>
      </c>
      <c r="Q17" s="214">
        <f t="shared" si="22"/>
        <v>0</v>
      </c>
      <c r="R17" s="221"/>
      <c r="S17" s="133"/>
      <c r="T17" s="134">
        <f t="shared" si="0"/>
        <v>0</v>
      </c>
      <c r="U17" s="134">
        <f t="shared" si="0"/>
        <v>0</v>
      </c>
      <c r="V17" s="134">
        <f t="shared" si="12"/>
        <v>0</v>
      </c>
      <c r="W17" s="134">
        <f t="shared" si="13"/>
        <v>0</v>
      </c>
      <c r="X17" s="134">
        <f t="shared" si="1"/>
        <v>0</v>
      </c>
      <c r="Y17" s="134">
        <f t="shared" si="2"/>
        <v>0</v>
      </c>
      <c r="Z17" s="134">
        <f t="shared" si="2"/>
        <v>0</v>
      </c>
      <c r="AA17" s="134">
        <f t="shared" si="23"/>
        <v>0</v>
      </c>
      <c r="AB17" s="134">
        <f t="shared" si="14"/>
        <v>0</v>
      </c>
      <c r="AC17" s="134">
        <f t="shared" si="3"/>
        <v>0</v>
      </c>
      <c r="AD17" s="134">
        <f t="shared" si="4"/>
        <v>0</v>
      </c>
      <c r="AE17" s="134">
        <f t="shared" si="4"/>
        <v>0</v>
      </c>
      <c r="AF17" s="134">
        <f t="shared" si="15"/>
        <v>0</v>
      </c>
      <c r="AG17" s="134">
        <f t="shared" si="16"/>
        <v>0</v>
      </c>
      <c r="AH17" s="134">
        <f t="shared" si="5"/>
        <v>0</v>
      </c>
      <c r="AI17" s="134">
        <f t="shared" si="6"/>
        <v>0</v>
      </c>
      <c r="AJ17" s="134">
        <f t="shared" si="6"/>
        <v>0</v>
      </c>
      <c r="AK17" s="134">
        <f t="shared" si="17"/>
        <v>0</v>
      </c>
      <c r="AL17" s="134">
        <f t="shared" si="18"/>
        <v>0</v>
      </c>
      <c r="AM17" s="134">
        <f t="shared" si="7"/>
        <v>0</v>
      </c>
      <c r="AN17" s="134">
        <f t="shared" si="8"/>
        <v>480</v>
      </c>
      <c r="AO17" s="134">
        <f t="shared" si="9"/>
        <v>0</v>
      </c>
      <c r="AP17" s="134">
        <f t="shared" si="10"/>
        <v>480</v>
      </c>
      <c r="AQ17" s="134"/>
      <c r="AR17" s="134" t="str">
        <f t="shared" si="24"/>
        <v>Mittwoch</v>
      </c>
      <c r="AS17" s="134">
        <f t="shared" si="25"/>
        <v>3</v>
      </c>
      <c r="AT17" s="134"/>
      <c r="AU17" s="134">
        <f t="shared" si="11"/>
        <v>0</v>
      </c>
      <c r="AV17" s="134">
        <f t="shared" si="19"/>
        <v>0</v>
      </c>
      <c r="AW17" s="133"/>
      <c r="AX17" s="133"/>
      <c r="AY17" s="133"/>
    </row>
    <row r="18" spans="1:51" ht="12" customHeight="1" x14ac:dyDescent="0.2">
      <c r="A18" s="31">
        <f t="shared" si="20"/>
        <v>45876</v>
      </c>
      <c r="B18" s="32"/>
      <c r="C18" s="32"/>
      <c r="D18" s="122"/>
      <c r="E18" s="128"/>
      <c r="F18" s="32"/>
      <c r="G18" s="114"/>
      <c r="H18" s="109"/>
      <c r="I18" s="32"/>
      <c r="J18" s="114"/>
      <c r="K18" s="109"/>
      <c r="L18" s="32"/>
      <c r="M18" s="114"/>
      <c r="N18" s="108">
        <f>IF((V18+AA18+AF18+AK18)&gt;0,IF((V18+AA18+AF18+AK18)&gt;Konfiguration!E$35,"unzulässig",(V18+AA18+AF18+AK18)-AP18),IF(AND((V18+AA18+AF18+AK18)=0,B18&gt;0),-AN18,0))</f>
        <v>0</v>
      </c>
      <c r="O18" s="183">
        <f t="shared" si="21"/>
        <v>0</v>
      </c>
      <c r="P18" s="214">
        <f>IF((W18+AB18+AG18+AL18)&gt;0,(W18+AB18+AG18+AL18)-AP18*Konfiguration!$E$9/100,IF(AND((W18+AB18+AG18+AL18)=0,B18&gt;0),-AP18*Konfiguration!$E$9/100,0))</f>
        <v>0</v>
      </c>
      <c r="Q18" s="214">
        <f t="shared" si="22"/>
        <v>0</v>
      </c>
      <c r="R18" s="221"/>
      <c r="S18" s="133"/>
      <c r="T18" s="134">
        <f t="shared" si="0"/>
        <v>0</v>
      </c>
      <c r="U18" s="134">
        <f t="shared" si="0"/>
        <v>0</v>
      </c>
      <c r="V18" s="134">
        <f t="shared" si="12"/>
        <v>0</v>
      </c>
      <c r="W18" s="134">
        <f t="shared" si="13"/>
        <v>0</v>
      </c>
      <c r="X18" s="134">
        <f t="shared" si="1"/>
        <v>0</v>
      </c>
      <c r="Y18" s="134">
        <f t="shared" si="2"/>
        <v>0</v>
      </c>
      <c r="Z18" s="134">
        <f t="shared" si="2"/>
        <v>0</v>
      </c>
      <c r="AA18" s="134">
        <f t="shared" si="23"/>
        <v>0</v>
      </c>
      <c r="AB18" s="134">
        <f t="shared" si="14"/>
        <v>0</v>
      </c>
      <c r="AC18" s="134">
        <f t="shared" si="3"/>
        <v>0</v>
      </c>
      <c r="AD18" s="134">
        <f t="shared" si="4"/>
        <v>0</v>
      </c>
      <c r="AE18" s="134">
        <f t="shared" si="4"/>
        <v>0</v>
      </c>
      <c r="AF18" s="134">
        <f t="shared" si="15"/>
        <v>0</v>
      </c>
      <c r="AG18" s="134">
        <f t="shared" si="16"/>
        <v>0</v>
      </c>
      <c r="AH18" s="134">
        <f t="shared" si="5"/>
        <v>0</v>
      </c>
      <c r="AI18" s="134">
        <f t="shared" si="6"/>
        <v>0</v>
      </c>
      <c r="AJ18" s="134">
        <f t="shared" si="6"/>
        <v>0</v>
      </c>
      <c r="AK18" s="134">
        <f t="shared" si="17"/>
        <v>0</v>
      </c>
      <c r="AL18" s="134">
        <f t="shared" si="18"/>
        <v>0</v>
      </c>
      <c r="AM18" s="134">
        <f t="shared" si="7"/>
        <v>0</v>
      </c>
      <c r="AN18" s="134">
        <f t="shared" si="8"/>
        <v>480</v>
      </c>
      <c r="AO18" s="134">
        <f t="shared" si="9"/>
        <v>0</v>
      </c>
      <c r="AP18" s="134">
        <f t="shared" si="10"/>
        <v>480</v>
      </c>
      <c r="AQ18" s="134"/>
      <c r="AR18" s="134" t="str">
        <f t="shared" si="24"/>
        <v>Donnerstag</v>
      </c>
      <c r="AS18" s="134">
        <f t="shared" si="25"/>
        <v>4</v>
      </c>
      <c r="AT18" s="134"/>
      <c r="AU18" s="134">
        <f t="shared" si="11"/>
        <v>0</v>
      </c>
      <c r="AV18" s="134">
        <f t="shared" si="19"/>
        <v>0</v>
      </c>
      <c r="AW18" s="133"/>
      <c r="AX18" s="133"/>
      <c r="AY18" s="133"/>
    </row>
    <row r="19" spans="1:51" ht="12" customHeight="1" x14ac:dyDescent="0.2">
      <c r="A19" s="31">
        <f t="shared" si="20"/>
        <v>45877</v>
      </c>
      <c r="B19" s="32"/>
      <c r="C19" s="32"/>
      <c r="D19" s="122"/>
      <c r="E19" s="128"/>
      <c r="F19" s="32"/>
      <c r="G19" s="114"/>
      <c r="H19" s="109"/>
      <c r="I19" s="32"/>
      <c r="J19" s="114"/>
      <c r="K19" s="109"/>
      <c r="L19" s="32"/>
      <c r="M19" s="114"/>
      <c r="N19" s="108">
        <f>IF((V19+AA19+AF19+AK19)&gt;0,IF((V19+AA19+AF19+AK19)&gt;Konfiguration!E$35,"unzulässig",(V19+AA19+AF19+AK19)-AP19),IF(AND((V19+AA19+AF19+AK19)=0,B19&gt;0),-AN19,0))</f>
        <v>0</v>
      </c>
      <c r="O19" s="183">
        <f t="shared" si="21"/>
        <v>0</v>
      </c>
      <c r="P19" s="214">
        <f>IF((W19+AB19+AG19+AL19)&gt;0,(W19+AB19+AG19+AL19)-AP19*Konfiguration!$E$9/100,IF(AND((W19+AB19+AG19+AL19)=0,B19&gt;0),-AP19*Konfiguration!$E$9/100,0))</f>
        <v>0</v>
      </c>
      <c r="Q19" s="214">
        <f t="shared" si="22"/>
        <v>0</v>
      </c>
      <c r="R19" s="221"/>
      <c r="S19" s="133"/>
      <c r="T19" s="134">
        <f t="shared" si="0"/>
        <v>0</v>
      </c>
      <c r="U19" s="134">
        <f t="shared" si="0"/>
        <v>0</v>
      </c>
      <c r="V19" s="134">
        <f t="shared" si="12"/>
        <v>0</v>
      </c>
      <c r="W19" s="134">
        <f t="shared" si="13"/>
        <v>0</v>
      </c>
      <c r="X19" s="134">
        <f t="shared" si="1"/>
        <v>0</v>
      </c>
      <c r="Y19" s="134">
        <f t="shared" si="2"/>
        <v>0</v>
      </c>
      <c r="Z19" s="134">
        <f t="shared" si="2"/>
        <v>0</v>
      </c>
      <c r="AA19" s="134">
        <f t="shared" si="23"/>
        <v>0</v>
      </c>
      <c r="AB19" s="134">
        <f t="shared" si="14"/>
        <v>0</v>
      </c>
      <c r="AC19" s="134">
        <f t="shared" si="3"/>
        <v>0</v>
      </c>
      <c r="AD19" s="134">
        <f t="shared" si="4"/>
        <v>0</v>
      </c>
      <c r="AE19" s="134">
        <f t="shared" si="4"/>
        <v>0</v>
      </c>
      <c r="AF19" s="134">
        <f t="shared" si="15"/>
        <v>0</v>
      </c>
      <c r="AG19" s="134">
        <f t="shared" si="16"/>
        <v>0</v>
      </c>
      <c r="AH19" s="134">
        <f t="shared" si="5"/>
        <v>0</v>
      </c>
      <c r="AI19" s="134">
        <f t="shared" si="6"/>
        <v>0</v>
      </c>
      <c r="AJ19" s="134">
        <f t="shared" si="6"/>
        <v>0</v>
      </c>
      <c r="AK19" s="134">
        <f t="shared" si="17"/>
        <v>0</v>
      </c>
      <c r="AL19" s="134">
        <f t="shared" si="18"/>
        <v>0</v>
      </c>
      <c r="AM19" s="134">
        <f t="shared" si="7"/>
        <v>0</v>
      </c>
      <c r="AN19" s="134">
        <f t="shared" si="8"/>
        <v>480</v>
      </c>
      <c r="AO19" s="134">
        <f t="shared" si="9"/>
        <v>0</v>
      </c>
      <c r="AP19" s="134">
        <f t="shared" si="10"/>
        <v>480</v>
      </c>
      <c r="AQ19" s="134"/>
      <c r="AR19" s="134" t="str">
        <f t="shared" si="24"/>
        <v>Freitag</v>
      </c>
      <c r="AS19" s="134">
        <f t="shared" si="25"/>
        <v>5</v>
      </c>
      <c r="AT19" s="134"/>
      <c r="AU19" s="134">
        <f t="shared" si="11"/>
        <v>0</v>
      </c>
      <c r="AV19" s="134">
        <f t="shared" si="19"/>
        <v>0</v>
      </c>
      <c r="AW19" s="133"/>
    </row>
    <row r="20" spans="1:51" ht="12" customHeight="1" x14ac:dyDescent="0.2">
      <c r="A20" s="31">
        <f t="shared" si="20"/>
        <v>45878</v>
      </c>
      <c r="B20" s="32"/>
      <c r="C20" s="32"/>
      <c r="D20" s="122"/>
      <c r="E20" s="128"/>
      <c r="F20" s="32"/>
      <c r="G20" s="114"/>
      <c r="H20" s="109"/>
      <c r="I20" s="32"/>
      <c r="J20" s="114"/>
      <c r="K20" s="109"/>
      <c r="L20" s="32"/>
      <c r="M20" s="114"/>
      <c r="N20" s="108">
        <f>IF((V20+AA20+AF20+AK20)&gt;0,IF((V20+AA20+AF20+AK20)&gt;Konfiguration!E$35,"unzulässig",(V20+AA20+AF20+AK20)-AP20),IF(AND((V20+AA20+AF20+AK20)=0,B20&gt;0),-AN20,0))</f>
        <v>0</v>
      </c>
      <c r="O20" s="183">
        <f t="shared" si="21"/>
        <v>0</v>
      </c>
      <c r="P20" s="214">
        <f>IF((W20+AB20+AG20+AL20)&gt;0,(W20+AB20+AG20+AL20)-AP20*Konfiguration!$E$9/100,IF(AND((W20+AB20+AG20+AL20)=0,B20&gt;0),-AP20*Konfiguration!$E$9/100,0))</f>
        <v>0</v>
      </c>
      <c r="Q20" s="214">
        <f t="shared" si="22"/>
        <v>0</v>
      </c>
      <c r="R20" s="221"/>
      <c r="S20" s="133"/>
      <c r="T20" s="134">
        <f t="shared" si="0"/>
        <v>0</v>
      </c>
      <c r="U20" s="134">
        <f t="shared" si="0"/>
        <v>0</v>
      </c>
      <c r="V20" s="134">
        <f t="shared" si="12"/>
        <v>0</v>
      </c>
      <c r="W20" s="134">
        <f t="shared" si="13"/>
        <v>0</v>
      </c>
      <c r="X20" s="134">
        <f t="shared" si="1"/>
        <v>0</v>
      </c>
      <c r="Y20" s="134">
        <f t="shared" si="2"/>
        <v>0</v>
      </c>
      <c r="Z20" s="134">
        <f t="shared" si="2"/>
        <v>0</v>
      </c>
      <c r="AA20" s="134">
        <f t="shared" si="23"/>
        <v>0</v>
      </c>
      <c r="AB20" s="134">
        <f t="shared" si="14"/>
        <v>0</v>
      </c>
      <c r="AC20" s="134">
        <f t="shared" si="3"/>
        <v>0</v>
      </c>
      <c r="AD20" s="134">
        <f t="shared" si="4"/>
        <v>0</v>
      </c>
      <c r="AE20" s="134">
        <f t="shared" si="4"/>
        <v>0</v>
      </c>
      <c r="AF20" s="134">
        <f t="shared" si="15"/>
        <v>0</v>
      </c>
      <c r="AG20" s="134">
        <f t="shared" si="16"/>
        <v>0</v>
      </c>
      <c r="AH20" s="134">
        <f t="shared" si="5"/>
        <v>0</v>
      </c>
      <c r="AI20" s="134">
        <f t="shared" si="6"/>
        <v>0</v>
      </c>
      <c r="AJ20" s="134">
        <f t="shared" si="6"/>
        <v>0</v>
      </c>
      <c r="AK20" s="134">
        <f t="shared" si="17"/>
        <v>0</v>
      </c>
      <c r="AL20" s="134">
        <f t="shared" si="18"/>
        <v>0</v>
      </c>
      <c r="AM20" s="134">
        <f t="shared" si="7"/>
        <v>0</v>
      </c>
      <c r="AN20" s="134">
        <f t="shared" si="8"/>
        <v>0</v>
      </c>
      <c r="AO20" s="134">
        <f t="shared" si="9"/>
        <v>0</v>
      </c>
      <c r="AP20" s="134">
        <f t="shared" si="10"/>
        <v>0</v>
      </c>
      <c r="AQ20" s="134"/>
      <c r="AR20" s="134" t="str">
        <f t="shared" si="24"/>
        <v>Samstag</v>
      </c>
      <c r="AS20" s="134">
        <f t="shared" si="25"/>
        <v>6</v>
      </c>
      <c r="AT20" s="134"/>
      <c r="AU20" s="134">
        <f t="shared" si="11"/>
        <v>0</v>
      </c>
      <c r="AV20" s="134">
        <f t="shared" si="19"/>
        <v>1</v>
      </c>
      <c r="AW20" s="133"/>
    </row>
    <row r="21" spans="1:51" ht="12" customHeight="1" x14ac:dyDescent="0.2">
      <c r="A21" s="31">
        <f t="shared" si="20"/>
        <v>45879</v>
      </c>
      <c r="B21" s="32"/>
      <c r="C21" s="32"/>
      <c r="D21" s="122"/>
      <c r="E21" s="128"/>
      <c r="F21" s="32"/>
      <c r="G21" s="114"/>
      <c r="H21" s="109"/>
      <c r="I21" s="32"/>
      <c r="J21" s="114"/>
      <c r="K21" s="109"/>
      <c r="L21" s="32"/>
      <c r="M21" s="114"/>
      <c r="N21" s="108">
        <f>IF((V21+AA21+AF21+AK21)&gt;0,IF((V21+AA21+AF21+AK21)&gt;Konfiguration!E$35,"unzulässig",(V21+AA21+AF21+AK21)-AP21),IF(AND((V21+AA21+AF21+AK21)=0,B21&gt;0),-AN21,0))</f>
        <v>0</v>
      </c>
      <c r="O21" s="183">
        <f t="shared" si="21"/>
        <v>0</v>
      </c>
      <c r="P21" s="214">
        <f>IF((W21+AB21+AG21+AL21)&gt;0,(W21+AB21+AG21+AL21)-AP21*Konfiguration!$E$9/100,IF(AND((W21+AB21+AG21+AL21)=0,B21&gt;0),-AP21*Konfiguration!$E$9/100,0))</f>
        <v>0</v>
      </c>
      <c r="Q21" s="214">
        <f t="shared" si="22"/>
        <v>0</v>
      </c>
      <c r="R21" s="221"/>
      <c r="S21" s="133"/>
      <c r="T21" s="134">
        <f t="shared" si="0"/>
        <v>0</v>
      </c>
      <c r="U21" s="134">
        <f t="shared" si="0"/>
        <v>0</v>
      </c>
      <c r="V21" s="134">
        <f t="shared" si="12"/>
        <v>0</v>
      </c>
      <c r="W21" s="134">
        <f t="shared" si="13"/>
        <v>0</v>
      </c>
      <c r="X21" s="134">
        <f t="shared" si="1"/>
        <v>0</v>
      </c>
      <c r="Y21" s="134">
        <f t="shared" si="2"/>
        <v>0</v>
      </c>
      <c r="Z21" s="134">
        <f t="shared" si="2"/>
        <v>0</v>
      </c>
      <c r="AA21" s="134">
        <f t="shared" si="23"/>
        <v>0</v>
      </c>
      <c r="AB21" s="134">
        <f t="shared" si="14"/>
        <v>0</v>
      </c>
      <c r="AC21" s="134">
        <f t="shared" si="3"/>
        <v>0</v>
      </c>
      <c r="AD21" s="134">
        <f t="shared" si="4"/>
        <v>0</v>
      </c>
      <c r="AE21" s="134">
        <f t="shared" si="4"/>
        <v>0</v>
      </c>
      <c r="AF21" s="134">
        <f t="shared" si="15"/>
        <v>0</v>
      </c>
      <c r="AG21" s="134">
        <f t="shared" si="16"/>
        <v>0</v>
      </c>
      <c r="AH21" s="134">
        <f t="shared" si="5"/>
        <v>0</v>
      </c>
      <c r="AI21" s="134">
        <f t="shared" si="6"/>
        <v>0</v>
      </c>
      <c r="AJ21" s="134">
        <f t="shared" si="6"/>
        <v>0</v>
      </c>
      <c r="AK21" s="134">
        <f t="shared" si="17"/>
        <v>0</v>
      </c>
      <c r="AL21" s="134">
        <f t="shared" si="18"/>
        <v>0</v>
      </c>
      <c r="AM21" s="134">
        <f t="shared" si="7"/>
        <v>0</v>
      </c>
      <c r="AN21" s="134">
        <f t="shared" si="8"/>
        <v>0</v>
      </c>
      <c r="AO21" s="134">
        <f t="shared" si="9"/>
        <v>0</v>
      </c>
      <c r="AP21" s="134">
        <f t="shared" si="10"/>
        <v>0</v>
      </c>
      <c r="AQ21" s="134"/>
      <c r="AR21" s="134" t="str">
        <f t="shared" si="24"/>
        <v>Sonntag</v>
      </c>
      <c r="AS21" s="134">
        <f t="shared" si="25"/>
        <v>7</v>
      </c>
      <c r="AT21" s="134"/>
      <c r="AU21" s="134">
        <f t="shared" si="11"/>
        <v>0</v>
      </c>
      <c r="AV21" s="134">
        <f t="shared" si="19"/>
        <v>1</v>
      </c>
      <c r="AW21" s="133"/>
    </row>
    <row r="22" spans="1:51" ht="12" customHeight="1" x14ac:dyDescent="0.2">
      <c r="A22" s="31">
        <f t="shared" si="20"/>
        <v>45880</v>
      </c>
      <c r="B22" s="32"/>
      <c r="C22" s="32"/>
      <c r="D22" s="114"/>
      <c r="E22" s="109"/>
      <c r="F22" s="32"/>
      <c r="G22" s="114"/>
      <c r="H22" s="109"/>
      <c r="I22" s="32"/>
      <c r="J22" s="114"/>
      <c r="K22" s="109"/>
      <c r="L22" s="32"/>
      <c r="M22" s="114"/>
      <c r="N22" s="108">
        <f>IF((V22+AA22+AF22+AK22)&gt;0,IF((V22+AA22+AF22+AK22)&gt;Konfiguration!E$35,"unzulässig",(V22+AA22+AF22+AK22)-AP22),IF(AND((V22+AA22+AF22+AK22)=0,B22&gt;0),-AN22,0))</f>
        <v>0</v>
      </c>
      <c r="O22" s="183">
        <f t="shared" si="21"/>
        <v>0</v>
      </c>
      <c r="P22" s="214">
        <f>IF((W22+AB22+AG22+AL22)&gt;0,(W22+AB22+AG22+AL22)-AP22*Konfiguration!$E$9/100,IF(AND((W22+AB22+AG22+AL22)=0,B22&gt;0),-AP22*Konfiguration!$E$9/100,0))</f>
        <v>0</v>
      </c>
      <c r="Q22" s="214">
        <f t="shared" si="22"/>
        <v>0</v>
      </c>
      <c r="R22" s="221"/>
      <c r="S22" s="133"/>
      <c r="T22" s="134">
        <f t="shared" si="0"/>
        <v>0</v>
      </c>
      <c r="U22" s="134">
        <f t="shared" si="0"/>
        <v>0</v>
      </c>
      <c r="V22" s="134">
        <f t="shared" si="12"/>
        <v>0</v>
      </c>
      <c r="W22" s="134">
        <f t="shared" si="13"/>
        <v>0</v>
      </c>
      <c r="X22" s="134">
        <f t="shared" si="1"/>
        <v>0</v>
      </c>
      <c r="Y22" s="134">
        <f t="shared" si="2"/>
        <v>0</v>
      </c>
      <c r="Z22" s="134">
        <f t="shared" si="2"/>
        <v>0</v>
      </c>
      <c r="AA22" s="134">
        <f t="shared" si="23"/>
        <v>0</v>
      </c>
      <c r="AB22" s="134">
        <f t="shared" si="14"/>
        <v>0</v>
      </c>
      <c r="AC22" s="134">
        <f t="shared" si="3"/>
        <v>0</v>
      </c>
      <c r="AD22" s="134">
        <f t="shared" si="4"/>
        <v>0</v>
      </c>
      <c r="AE22" s="134">
        <f t="shared" si="4"/>
        <v>0</v>
      </c>
      <c r="AF22" s="134">
        <f t="shared" si="15"/>
        <v>0</v>
      </c>
      <c r="AG22" s="134">
        <f t="shared" si="16"/>
        <v>0</v>
      </c>
      <c r="AH22" s="134">
        <f t="shared" si="5"/>
        <v>0</v>
      </c>
      <c r="AI22" s="134">
        <f t="shared" si="6"/>
        <v>0</v>
      </c>
      <c r="AJ22" s="134">
        <f t="shared" si="6"/>
        <v>0</v>
      </c>
      <c r="AK22" s="134">
        <f t="shared" si="17"/>
        <v>0</v>
      </c>
      <c r="AL22" s="134">
        <f t="shared" si="18"/>
        <v>0</v>
      </c>
      <c r="AM22" s="134">
        <f t="shared" si="7"/>
        <v>0</v>
      </c>
      <c r="AN22" s="134">
        <f t="shared" si="8"/>
        <v>480</v>
      </c>
      <c r="AO22" s="134">
        <f t="shared" si="9"/>
        <v>0</v>
      </c>
      <c r="AP22" s="134">
        <f t="shared" si="10"/>
        <v>480</v>
      </c>
      <c r="AQ22" s="134"/>
      <c r="AR22" s="134" t="str">
        <f t="shared" si="24"/>
        <v>Montag</v>
      </c>
      <c r="AS22" s="134">
        <f t="shared" si="25"/>
        <v>1</v>
      </c>
      <c r="AT22" s="134"/>
      <c r="AU22" s="134">
        <f t="shared" si="11"/>
        <v>0</v>
      </c>
      <c r="AV22" s="134">
        <f t="shared" si="19"/>
        <v>0</v>
      </c>
      <c r="AW22" s="133"/>
    </row>
    <row r="23" spans="1:51" ht="12" customHeight="1" x14ac:dyDescent="0.2">
      <c r="A23" s="31">
        <f t="shared" si="20"/>
        <v>45881</v>
      </c>
      <c r="B23" s="32"/>
      <c r="C23" s="32"/>
      <c r="D23" s="114"/>
      <c r="E23" s="109"/>
      <c r="F23" s="32"/>
      <c r="G23" s="114"/>
      <c r="H23" s="109"/>
      <c r="I23" s="32"/>
      <c r="J23" s="114"/>
      <c r="K23" s="109"/>
      <c r="L23" s="32"/>
      <c r="M23" s="114"/>
      <c r="N23" s="108">
        <f>IF((V23+AA23+AF23+AK23)&gt;0,IF((V23+AA23+AF23+AK23)&gt;Konfiguration!E$35,"unzulässig",(V23+AA23+AF23+AK23)-AP23),IF(AND((V23+AA23+AF23+AK23)=0,B23&gt;0),-AN23,0))</f>
        <v>0</v>
      </c>
      <c r="O23" s="183">
        <f t="shared" si="21"/>
        <v>0</v>
      </c>
      <c r="P23" s="214">
        <f>IF((W23+AB23+AG23+AL23)&gt;0,(W23+AB23+AG23+AL23)-AP23*Konfiguration!$E$9/100,IF(AND((W23+AB23+AG23+AL23)=0,B23&gt;0),-AP23*Konfiguration!$E$9/100,0))</f>
        <v>0</v>
      </c>
      <c r="Q23" s="214">
        <f t="shared" si="22"/>
        <v>0</v>
      </c>
      <c r="R23" s="221"/>
      <c r="S23" s="133"/>
      <c r="T23" s="134">
        <f t="shared" si="0"/>
        <v>0</v>
      </c>
      <c r="U23" s="134">
        <f t="shared" si="0"/>
        <v>0</v>
      </c>
      <c r="V23" s="134">
        <f t="shared" si="12"/>
        <v>0</v>
      </c>
      <c r="W23" s="134">
        <f t="shared" si="13"/>
        <v>0</v>
      </c>
      <c r="X23" s="134">
        <f t="shared" si="1"/>
        <v>0</v>
      </c>
      <c r="Y23" s="134">
        <f t="shared" si="2"/>
        <v>0</v>
      </c>
      <c r="Z23" s="134">
        <f t="shared" si="2"/>
        <v>0</v>
      </c>
      <c r="AA23" s="134">
        <f t="shared" si="23"/>
        <v>0</v>
      </c>
      <c r="AB23" s="134">
        <f t="shared" si="14"/>
        <v>0</v>
      </c>
      <c r="AC23" s="134">
        <f t="shared" si="3"/>
        <v>0</v>
      </c>
      <c r="AD23" s="134">
        <f t="shared" si="4"/>
        <v>0</v>
      </c>
      <c r="AE23" s="134">
        <f t="shared" si="4"/>
        <v>0</v>
      </c>
      <c r="AF23" s="134">
        <f t="shared" si="15"/>
        <v>0</v>
      </c>
      <c r="AG23" s="134">
        <f t="shared" si="16"/>
        <v>0</v>
      </c>
      <c r="AH23" s="134">
        <f t="shared" si="5"/>
        <v>0</v>
      </c>
      <c r="AI23" s="134">
        <f t="shared" si="6"/>
        <v>0</v>
      </c>
      <c r="AJ23" s="134">
        <f t="shared" si="6"/>
        <v>0</v>
      </c>
      <c r="AK23" s="134">
        <f t="shared" si="17"/>
        <v>0</v>
      </c>
      <c r="AL23" s="134">
        <f t="shared" si="18"/>
        <v>0</v>
      </c>
      <c r="AM23" s="134">
        <f t="shared" si="7"/>
        <v>0</v>
      </c>
      <c r="AN23" s="134">
        <f t="shared" si="8"/>
        <v>480</v>
      </c>
      <c r="AO23" s="134">
        <f t="shared" si="9"/>
        <v>0</v>
      </c>
      <c r="AP23" s="134">
        <f t="shared" si="10"/>
        <v>480</v>
      </c>
      <c r="AQ23" s="134"/>
      <c r="AR23" s="134" t="str">
        <f t="shared" si="24"/>
        <v>Dienstag</v>
      </c>
      <c r="AS23" s="134">
        <f t="shared" si="25"/>
        <v>2</v>
      </c>
      <c r="AT23" s="134"/>
      <c r="AU23" s="134">
        <f t="shared" si="11"/>
        <v>0</v>
      </c>
      <c r="AV23" s="134">
        <f t="shared" si="19"/>
        <v>0</v>
      </c>
      <c r="AW23" s="133"/>
    </row>
    <row r="24" spans="1:51" ht="12" customHeight="1" x14ac:dyDescent="0.2">
      <c r="A24" s="31">
        <f t="shared" si="20"/>
        <v>45882</v>
      </c>
      <c r="B24" s="32"/>
      <c r="C24" s="32"/>
      <c r="D24" s="121"/>
      <c r="E24" s="127"/>
      <c r="F24" s="32"/>
      <c r="G24" s="114"/>
      <c r="H24" s="109"/>
      <c r="I24" s="32"/>
      <c r="J24" s="114"/>
      <c r="K24" s="109"/>
      <c r="L24" s="32"/>
      <c r="M24" s="114"/>
      <c r="N24" s="108">
        <f>IF((V24+AA24+AF24+AK24)&gt;0,IF((V24+AA24+AF24+AK24)&gt;Konfiguration!E$35,"unzulässig",(V24+AA24+AF24+AK24)-AP24),IF(AND((V24+AA24+AF24+AK24)=0,B24&gt;0),-AN24,0))</f>
        <v>0</v>
      </c>
      <c r="O24" s="183">
        <f t="shared" si="21"/>
        <v>0</v>
      </c>
      <c r="P24" s="214">
        <f>IF((W24+AB24+AG24+AL24)&gt;0,(W24+AB24+AG24+AL24)-AP24*Konfiguration!$E$9/100,IF(AND((W24+AB24+AG24+AL24)=0,B24&gt;0),-AP24*Konfiguration!$E$9/100,0))</f>
        <v>0</v>
      </c>
      <c r="Q24" s="214">
        <f t="shared" si="22"/>
        <v>0</v>
      </c>
      <c r="R24" s="221"/>
      <c r="S24" s="133"/>
      <c r="T24" s="134">
        <f t="shared" si="0"/>
        <v>0</v>
      </c>
      <c r="U24" s="134">
        <f t="shared" si="0"/>
        <v>0</v>
      </c>
      <c r="V24" s="134">
        <f t="shared" si="12"/>
        <v>0</v>
      </c>
      <c r="W24" s="134">
        <f t="shared" si="13"/>
        <v>0</v>
      </c>
      <c r="X24" s="134">
        <f t="shared" si="1"/>
        <v>0</v>
      </c>
      <c r="Y24" s="134">
        <f t="shared" si="2"/>
        <v>0</v>
      </c>
      <c r="Z24" s="134">
        <f t="shared" si="2"/>
        <v>0</v>
      </c>
      <c r="AA24" s="134">
        <f t="shared" si="23"/>
        <v>0</v>
      </c>
      <c r="AB24" s="134">
        <f t="shared" si="14"/>
        <v>0</v>
      </c>
      <c r="AC24" s="134">
        <f t="shared" si="3"/>
        <v>0</v>
      </c>
      <c r="AD24" s="134">
        <f t="shared" si="4"/>
        <v>0</v>
      </c>
      <c r="AE24" s="134">
        <f t="shared" si="4"/>
        <v>0</v>
      </c>
      <c r="AF24" s="134">
        <f t="shared" si="15"/>
        <v>0</v>
      </c>
      <c r="AG24" s="134">
        <f t="shared" si="16"/>
        <v>0</v>
      </c>
      <c r="AH24" s="134">
        <f t="shared" si="5"/>
        <v>0</v>
      </c>
      <c r="AI24" s="134">
        <f t="shared" si="6"/>
        <v>0</v>
      </c>
      <c r="AJ24" s="134">
        <f t="shared" si="6"/>
        <v>0</v>
      </c>
      <c r="AK24" s="134">
        <f t="shared" si="17"/>
        <v>0</v>
      </c>
      <c r="AL24" s="134">
        <f t="shared" si="18"/>
        <v>0</v>
      </c>
      <c r="AM24" s="134">
        <f t="shared" si="7"/>
        <v>0</v>
      </c>
      <c r="AN24" s="134">
        <f t="shared" si="8"/>
        <v>480</v>
      </c>
      <c r="AO24" s="134">
        <f t="shared" si="9"/>
        <v>0</v>
      </c>
      <c r="AP24" s="134">
        <f t="shared" si="10"/>
        <v>480</v>
      </c>
      <c r="AQ24" s="134"/>
      <c r="AR24" s="134" t="str">
        <f t="shared" si="24"/>
        <v>Mittwoch</v>
      </c>
      <c r="AS24" s="134">
        <f t="shared" si="25"/>
        <v>3</v>
      </c>
      <c r="AT24" s="134"/>
      <c r="AU24" s="134">
        <f t="shared" si="11"/>
        <v>0</v>
      </c>
      <c r="AV24" s="134">
        <f t="shared" si="19"/>
        <v>0</v>
      </c>
      <c r="AW24" s="133"/>
    </row>
    <row r="25" spans="1:51" ht="12" customHeight="1" x14ac:dyDescent="0.2">
      <c r="A25" s="31">
        <f t="shared" si="20"/>
        <v>45883</v>
      </c>
      <c r="B25" s="32"/>
      <c r="C25" s="32"/>
      <c r="D25" s="122"/>
      <c r="E25" s="128"/>
      <c r="F25" s="32"/>
      <c r="G25" s="114"/>
      <c r="H25" s="109"/>
      <c r="I25" s="32"/>
      <c r="J25" s="114"/>
      <c r="K25" s="109"/>
      <c r="L25" s="32"/>
      <c r="M25" s="114"/>
      <c r="N25" s="108">
        <f>IF((V25+AA25+AF25+AK25)&gt;0,IF((V25+AA25+AF25+AK25)&gt;Konfiguration!E$35,"unzulässig",(V25+AA25+AF25+AK25)-AP25),IF(AND((V25+AA25+AF25+AK25)=0,B25&gt;0),-AN25,0))</f>
        <v>0</v>
      </c>
      <c r="O25" s="183">
        <f t="shared" si="21"/>
        <v>0</v>
      </c>
      <c r="P25" s="214">
        <f>IF((W25+AB25+AG25+AL25)&gt;0,(W25+AB25+AG25+AL25)-AP25*Konfiguration!$E$9/100,IF(AND((W25+AB25+AG25+AL25)=0,B25&gt;0),-AP25*Konfiguration!$E$9/100,0))</f>
        <v>0</v>
      </c>
      <c r="Q25" s="214">
        <f t="shared" si="22"/>
        <v>0</v>
      </c>
      <c r="R25" s="221"/>
      <c r="S25" s="133"/>
      <c r="T25" s="134">
        <f t="shared" si="0"/>
        <v>0</v>
      </c>
      <c r="U25" s="134">
        <f t="shared" si="0"/>
        <v>0</v>
      </c>
      <c r="V25" s="134">
        <f t="shared" si="12"/>
        <v>0</v>
      </c>
      <c r="W25" s="134">
        <f t="shared" si="13"/>
        <v>0</v>
      </c>
      <c r="X25" s="134">
        <f t="shared" si="1"/>
        <v>0</v>
      </c>
      <c r="Y25" s="134">
        <f t="shared" si="2"/>
        <v>0</v>
      </c>
      <c r="Z25" s="134">
        <f t="shared" si="2"/>
        <v>0</v>
      </c>
      <c r="AA25" s="134">
        <f t="shared" si="23"/>
        <v>0</v>
      </c>
      <c r="AB25" s="134">
        <f t="shared" si="14"/>
        <v>0</v>
      </c>
      <c r="AC25" s="134">
        <f t="shared" si="3"/>
        <v>0</v>
      </c>
      <c r="AD25" s="134">
        <f t="shared" si="4"/>
        <v>0</v>
      </c>
      <c r="AE25" s="134">
        <f t="shared" si="4"/>
        <v>0</v>
      </c>
      <c r="AF25" s="134">
        <f t="shared" si="15"/>
        <v>0</v>
      </c>
      <c r="AG25" s="134">
        <f t="shared" si="16"/>
        <v>0</v>
      </c>
      <c r="AH25" s="134">
        <f t="shared" si="5"/>
        <v>0</v>
      </c>
      <c r="AI25" s="134">
        <f t="shared" si="6"/>
        <v>0</v>
      </c>
      <c r="AJ25" s="134">
        <f t="shared" si="6"/>
        <v>0</v>
      </c>
      <c r="AK25" s="134">
        <f t="shared" si="17"/>
        <v>0</v>
      </c>
      <c r="AL25" s="134">
        <f t="shared" si="18"/>
        <v>0</v>
      </c>
      <c r="AM25" s="134">
        <f t="shared" si="7"/>
        <v>0</v>
      </c>
      <c r="AN25" s="134">
        <f t="shared" si="8"/>
        <v>480</v>
      </c>
      <c r="AO25" s="134">
        <f t="shared" si="9"/>
        <v>0</v>
      </c>
      <c r="AP25" s="134">
        <f t="shared" si="10"/>
        <v>480</v>
      </c>
      <c r="AQ25" s="134"/>
      <c r="AR25" s="134" t="str">
        <f t="shared" si="24"/>
        <v>Donnerstag</v>
      </c>
      <c r="AS25" s="134">
        <f t="shared" si="25"/>
        <v>4</v>
      </c>
      <c r="AT25" s="134"/>
      <c r="AU25" s="134">
        <f t="shared" si="11"/>
        <v>0</v>
      </c>
      <c r="AV25" s="134">
        <f t="shared" si="19"/>
        <v>0</v>
      </c>
      <c r="AW25" s="133"/>
    </row>
    <row r="26" spans="1:51" ht="12" customHeight="1" x14ac:dyDescent="0.2">
      <c r="A26" s="31">
        <f t="shared" si="20"/>
        <v>45884</v>
      </c>
      <c r="B26" s="32"/>
      <c r="C26" s="32"/>
      <c r="D26" s="122"/>
      <c r="E26" s="128"/>
      <c r="F26" s="32"/>
      <c r="G26" s="114"/>
      <c r="H26" s="109"/>
      <c r="I26" s="32"/>
      <c r="J26" s="114"/>
      <c r="K26" s="109"/>
      <c r="L26" s="32"/>
      <c r="M26" s="114"/>
      <c r="N26" s="108">
        <f>IF((V26+AA26+AF26+AK26)&gt;0,IF((V26+AA26+AF26+AK26)&gt;Konfiguration!E$35,"unzulässig",(V26+AA26+AF26+AK26)-AP26),IF(AND((V26+AA26+AF26+AK26)=0,B26&gt;0),-AN26,0))</f>
        <v>0</v>
      </c>
      <c r="O26" s="183">
        <f t="shared" si="21"/>
        <v>0</v>
      </c>
      <c r="P26" s="214">
        <f>IF((W26+AB26+AG26+AL26)&gt;0,(W26+AB26+AG26+AL26)-AP26*Konfiguration!$E$9/100,IF(AND((W26+AB26+AG26+AL26)=0,B26&gt;0),-AP26*Konfiguration!$E$9/100,0))</f>
        <v>0</v>
      </c>
      <c r="Q26" s="214">
        <f t="shared" si="22"/>
        <v>0</v>
      </c>
      <c r="R26" s="221"/>
      <c r="S26" s="133"/>
      <c r="T26" s="134">
        <f t="shared" si="0"/>
        <v>0</v>
      </c>
      <c r="U26" s="134">
        <f t="shared" si="0"/>
        <v>0</v>
      </c>
      <c r="V26" s="134">
        <f t="shared" si="12"/>
        <v>0</v>
      </c>
      <c r="W26" s="134">
        <f t="shared" si="13"/>
        <v>0</v>
      </c>
      <c r="X26" s="134">
        <f t="shared" si="1"/>
        <v>0</v>
      </c>
      <c r="Y26" s="134">
        <f t="shared" si="2"/>
        <v>0</v>
      </c>
      <c r="Z26" s="134">
        <f t="shared" si="2"/>
        <v>0</v>
      </c>
      <c r="AA26" s="134">
        <f t="shared" si="23"/>
        <v>0</v>
      </c>
      <c r="AB26" s="134">
        <f t="shared" si="14"/>
        <v>0</v>
      </c>
      <c r="AC26" s="134">
        <f t="shared" si="3"/>
        <v>0</v>
      </c>
      <c r="AD26" s="134">
        <f t="shared" si="4"/>
        <v>0</v>
      </c>
      <c r="AE26" s="134">
        <f t="shared" si="4"/>
        <v>0</v>
      </c>
      <c r="AF26" s="134">
        <f t="shared" si="15"/>
        <v>0</v>
      </c>
      <c r="AG26" s="134">
        <f t="shared" si="16"/>
        <v>0</v>
      </c>
      <c r="AH26" s="134">
        <f t="shared" si="5"/>
        <v>0</v>
      </c>
      <c r="AI26" s="134">
        <f t="shared" si="6"/>
        <v>0</v>
      </c>
      <c r="AJ26" s="134">
        <f t="shared" si="6"/>
        <v>0</v>
      </c>
      <c r="AK26" s="134">
        <f t="shared" si="17"/>
        <v>0</v>
      </c>
      <c r="AL26" s="134">
        <f t="shared" si="18"/>
        <v>0</v>
      </c>
      <c r="AM26" s="134">
        <f t="shared" si="7"/>
        <v>0</v>
      </c>
      <c r="AN26" s="134">
        <f t="shared" si="8"/>
        <v>480</v>
      </c>
      <c r="AO26" s="134">
        <f t="shared" si="9"/>
        <v>0</v>
      </c>
      <c r="AP26" s="134">
        <f t="shared" si="10"/>
        <v>480</v>
      </c>
      <c r="AQ26" s="134"/>
      <c r="AR26" s="134" t="str">
        <f t="shared" si="24"/>
        <v>Freitag</v>
      </c>
      <c r="AS26" s="134">
        <f t="shared" si="25"/>
        <v>5</v>
      </c>
      <c r="AT26" s="134"/>
      <c r="AU26" s="134">
        <f t="shared" si="11"/>
        <v>0</v>
      </c>
      <c r="AV26" s="134">
        <f t="shared" si="19"/>
        <v>0</v>
      </c>
      <c r="AW26" s="133"/>
    </row>
    <row r="27" spans="1:51" ht="12" customHeight="1" x14ac:dyDescent="0.2">
      <c r="A27" s="31">
        <f t="shared" si="20"/>
        <v>45885</v>
      </c>
      <c r="B27" s="32"/>
      <c r="C27" s="32"/>
      <c r="D27" s="122"/>
      <c r="E27" s="128"/>
      <c r="F27" s="32"/>
      <c r="G27" s="114"/>
      <c r="H27" s="109"/>
      <c r="I27" s="32"/>
      <c r="J27" s="114"/>
      <c r="K27" s="109"/>
      <c r="L27" s="32"/>
      <c r="M27" s="114"/>
      <c r="N27" s="108">
        <f>IF((V27+AA27+AF27+AK27)&gt;0,IF((V27+AA27+AF27+AK27)&gt;Konfiguration!E$35,"unzulässig",(V27+AA27+AF27+AK27)-AP27),IF(AND((V27+AA27+AF27+AK27)=0,B27&gt;0),-AN27,0))</f>
        <v>0</v>
      </c>
      <c r="O27" s="183">
        <f t="shared" si="21"/>
        <v>0</v>
      </c>
      <c r="P27" s="214">
        <f>IF((W27+AB27+AG27+AL27)&gt;0,(W27+AB27+AG27+AL27)-AP27*Konfiguration!$E$9/100,IF(AND((W27+AB27+AG27+AL27)=0,B27&gt;0),-AP27*Konfiguration!$E$9/100,0))</f>
        <v>0</v>
      </c>
      <c r="Q27" s="214">
        <f t="shared" si="22"/>
        <v>0</v>
      </c>
      <c r="R27" s="221"/>
      <c r="S27" s="133"/>
      <c r="T27" s="134">
        <f t="shared" si="0"/>
        <v>0</v>
      </c>
      <c r="U27" s="134">
        <f t="shared" si="0"/>
        <v>0</v>
      </c>
      <c r="V27" s="134">
        <f t="shared" si="12"/>
        <v>0</v>
      </c>
      <c r="W27" s="134">
        <f t="shared" si="13"/>
        <v>0</v>
      </c>
      <c r="X27" s="134">
        <f t="shared" si="1"/>
        <v>0</v>
      </c>
      <c r="Y27" s="134">
        <f t="shared" si="2"/>
        <v>0</v>
      </c>
      <c r="Z27" s="134">
        <f t="shared" si="2"/>
        <v>0</v>
      </c>
      <c r="AA27" s="134">
        <f t="shared" si="23"/>
        <v>0</v>
      </c>
      <c r="AB27" s="134">
        <f t="shared" si="14"/>
        <v>0</v>
      </c>
      <c r="AC27" s="134">
        <f t="shared" si="3"/>
        <v>0</v>
      </c>
      <c r="AD27" s="134">
        <f t="shared" si="4"/>
        <v>0</v>
      </c>
      <c r="AE27" s="134">
        <f t="shared" si="4"/>
        <v>0</v>
      </c>
      <c r="AF27" s="134">
        <f t="shared" si="15"/>
        <v>0</v>
      </c>
      <c r="AG27" s="134">
        <f t="shared" si="16"/>
        <v>0</v>
      </c>
      <c r="AH27" s="134">
        <f t="shared" si="5"/>
        <v>0</v>
      </c>
      <c r="AI27" s="134">
        <f t="shared" si="6"/>
        <v>0</v>
      </c>
      <c r="AJ27" s="134">
        <f t="shared" si="6"/>
        <v>0</v>
      </c>
      <c r="AK27" s="134">
        <f t="shared" si="17"/>
        <v>0</v>
      </c>
      <c r="AL27" s="134">
        <f t="shared" si="18"/>
        <v>0</v>
      </c>
      <c r="AM27" s="134">
        <f t="shared" si="7"/>
        <v>0</v>
      </c>
      <c r="AN27" s="134">
        <f t="shared" si="8"/>
        <v>0</v>
      </c>
      <c r="AO27" s="134">
        <f t="shared" si="9"/>
        <v>0</v>
      </c>
      <c r="AP27" s="134">
        <f t="shared" si="10"/>
        <v>0</v>
      </c>
      <c r="AQ27" s="134"/>
      <c r="AR27" s="134" t="str">
        <f t="shared" si="24"/>
        <v>Samstag</v>
      </c>
      <c r="AS27" s="134">
        <f t="shared" si="25"/>
        <v>6</v>
      </c>
      <c r="AT27" s="134"/>
      <c r="AU27" s="134">
        <f t="shared" si="11"/>
        <v>0</v>
      </c>
      <c r="AV27" s="134">
        <f t="shared" si="19"/>
        <v>1</v>
      </c>
      <c r="AW27" s="133"/>
    </row>
    <row r="28" spans="1:51" ht="12" customHeight="1" x14ac:dyDescent="0.2">
      <c r="A28" s="31">
        <f t="shared" si="20"/>
        <v>45886</v>
      </c>
      <c r="B28" s="32"/>
      <c r="C28" s="32"/>
      <c r="D28" s="122"/>
      <c r="E28" s="128"/>
      <c r="F28" s="32"/>
      <c r="G28" s="114"/>
      <c r="H28" s="109"/>
      <c r="I28" s="32"/>
      <c r="J28" s="114"/>
      <c r="K28" s="109"/>
      <c r="L28" s="32"/>
      <c r="M28" s="114"/>
      <c r="N28" s="108">
        <f>IF((V28+AA28+AF28+AK28)&gt;0,IF((V28+AA28+AF28+AK28)&gt;Konfiguration!E$35,"unzulässig",(V28+AA28+AF28+AK28)-AP28),IF(AND((V28+AA28+AF28+AK28)=0,B28&gt;0),-AN28,0))</f>
        <v>0</v>
      </c>
      <c r="O28" s="183">
        <f t="shared" si="21"/>
        <v>0</v>
      </c>
      <c r="P28" s="214">
        <f>IF((W28+AB28+AG28+AL28)&gt;0,(W28+AB28+AG28+AL28)-AP28*Konfiguration!$E$9/100,IF(AND((W28+AB28+AG28+AL28)=0,B28&gt;0),-AP28*Konfiguration!$E$9/100,0))</f>
        <v>0</v>
      </c>
      <c r="Q28" s="214">
        <f t="shared" si="22"/>
        <v>0</v>
      </c>
      <c r="R28" s="221"/>
      <c r="S28" s="133"/>
      <c r="T28" s="134">
        <f t="shared" si="0"/>
        <v>0</v>
      </c>
      <c r="U28" s="134">
        <f t="shared" si="0"/>
        <v>0</v>
      </c>
      <c r="V28" s="134">
        <f t="shared" si="12"/>
        <v>0</v>
      </c>
      <c r="W28" s="134">
        <f t="shared" si="13"/>
        <v>0</v>
      </c>
      <c r="X28" s="134">
        <f t="shared" si="1"/>
        <v>0</v>
      </c>
      <c r="Y28" s="134">
        <f t="shared" si="2"/>
        <v>0</v>
      </c>
      <c r="Z28" s="134">
        <f t="shared" si="2"/>
        <v>0</v>
      </c>
      <c r="AA28" s="134">
        <f t="shared" si="23"/>
        <v>0</v>
      </c>
      <c r="AB28" s="134">
        <f t="shared" si="14"/>
        <v>0</v>
      </c>
      <c r="AC28" s="134">
        <f t="shared" si="3"/>
        <v>0</v>
      </c>
      <c r="AD28" s="134">
        <f t="shared" si="4"/>
        <v>0</v>
      </c>
      <c r="AE28" s="134">
        <f t="shared" si="4"/>
        <v>0</v>
      </c>
      <c r="AF28" s="134">
        <f t="shared" si="15"/>
        <v>0</v>
      </c>
      <c r="AG28" s="134">
        <f t="shared" si="16"/>
        <v>0</v>
      </c>
      <c r="AH28" s="134">
        <f t="shared" si="5"/>
        <v>0</v>
      </c>
      <c r="AI28" s="134">
        <f t="shared" si="6"/>
        <v>0</v>
      </c>
      <c r="AJ28" s="134">
        <f t="shared" si="6"/>
        <v>0</v>
      </c>
      <c r="AK28" s="134">
        <f t="shared" si="17"/>
        <v>0</v>
      </c>
      <c r="AL28" s="134">
        <f t="shared" si="18"/>
        <v>0</v>
      </c>
      <c r="AM28" s="134">
        <f t="shared" si="7"/>
        <v>0</v>
      </c>
      <c r="AN28" s="134">
        <f t="shared" si="8"/>
        <v>0</v>
      </c>
      <c r="AO28" s="134">
        <f t="shared" si="9"/>
        <v>0</v>
      </c>
      <c r="AP28" s="134">
        <f t="shared" si="10"/>
        <v>0</v>
      </c>
      <c r="AQ28" s="134"/>
      <c r="AR28" s="134" t="str">
        <f t="shared" si="24"/>
        <v>Sonntag</v>
      </c>
      <c r="AS28" s="134">
        <f t="shared" si="25"/>
        <v>7</v>
      </c>
      <c r="AT28" s="134"/>
      <c r="AU28" s="134">
        <f t="shared" si="11"/>
        <v>0</v>
      </c>
      <c r="AV28" s="134">
        <f t="shared" si="19"/>
        <v>1</v>
      </c>
      <c r="AW28" s="133"/>
    </row>
    <row r="29" spans="1:51" ht="12" customHeight="1" x14ac:dyDescent="0.2">
      <c r="A29" s="31">
        <f t="shared" si="20"/>
        <v>45887</v>
      </c>
      <c r="B29" s="32"/>
      <c r="C29" s="32"/>
      <c r="D29" s="114"/>
      <c r="E29" s="109"/>
      <c r="F29" s="32"/>
      <c r="G29" s="114"/>
      <c r="H29" s="109"/>
      <c r="I29" s="32"/>
      <c r="J29" s="114"/>
      <c r="K29" s="109"/>
      <c r="L29" s="32"/>
      <c r="M29" s="114"/>
      <c r="N29" s="108">
        <f>IF((V29+AA29+AF29+AK29)&gt;0,IF((V29+AA29+AF29+AK29)&gt;Konfiguration!E$35,"unzulässig",(V29+AA29+AF29+AK29)-AP29),IF(AND((V29+AA29+AF29+AK29)=0,B29&gt;0),-AN29,0))</f>
        <v>0</v>
      </c>
      <c r="O29" s="183">
        <f t="shared" si="21"/>
        <v>0</v>
      </c>
      <c r="P29" s="214">
        <f>IF((W29+AB29+AG29+AL29)&gt;0,(W29+AB29+AG29+AL29)-AP29*Konfiguration!$E$9/100,IF(AND((W29+AB29+AG29+AL29)=0,B29&gt;0),-AP29*Konfiguration!$E$9/100,0))</f>
        <v>0</v>
      </c>
      <c r="Q29" s="214">
        <f t="shared" si="22"/>
        <v>0</v>
      </c>
      <c r="R29" s="221"/>
      <c r="S29" s="133"/>
      <c r="T29" s="134">
        <f t="shared" si="0"/>
        <v>0</v>
      </c>
      <c r="U29" s="134">
        <f t="shared" si="0"/>
        <v>0</v>
      </c>
      <c r="V29" s="134">
        <f t="shared" si="12"/>
        <v>0</v>
      </c>
      <c r="W29" s="134">
        <f t="shared" si="13"/>
        <v>0</v>
      </c>
      <c r="X29" s="134">
        <f t="shared" si="1"/>
        <v>0</v>
      </c>
      <c r="Y29" s="134">
        <f t="shared" si="2"/>
        <v>0</v>
      </c>
      <c r="Z29" s="134">
        <f t="shared" si="2"/>
        <v>0</v>
      </c>
      <c r="AA29" s="134">
        <f t="shared" si="23"/>
        <v>0</v>
      </c>
      <c r="AB29" s="134">
        <f t="shared" si="14"/>
        <v>0</v>
      </c>
      <c r="AC29" s="134">
        <f t="shared" si="3"/>
        <v>0</v>
      </c>
      <c r="AD29" s="134">
        <f t="shared" si="4"/>
        <v>0</v>
      </c>
      <c r="AE29" s="134">
        <f t="shared" si="4"/>
        <v>0</v>
      </c>
      <c r="AF29" s="134">
        <f t="shared" si="15"/>
        <v>0</v>
      </c>
      <c r="AG29" s="134">
        <f t="shared" si="16"/>
        <v>0</v>
      </c>
      <c r="AH29" s="134">
        <f t="shared" si="5"/>
        <v>0</v>
      </c>
      <c r="AI29" s="134">
        <f t="shared" si="6"/>
        <v>0</v>
      </c>
      <c r="AJ29" s="134">
        <f t="shared" si="6"/>
        <v>0</v>
      </c>
      <c r="AK29" s="134">
        <f t="shared" si="17"/>
        <v>0</v>
      </c>
      <c r="AL29" s="134">
        <f t="shared" si="18"/>
        <v>0</v>
      </c>
      <c r="AM29" s="134">
        <f t="shared" si="7"/>
        <v>0</v>
      </c>
      <c r="AN29" s="134">
        <f t="shared" si="8"/>
        <v>480</v>
      </c>
      <c r="AO29" s="134">
        <f t="shared" si="9"/>
        <v>0</v>
      </c>
      <c r="AP29" s="134">
        <f t="shared" si="10"/>
        <v>480</v>
      </c>
      <c r="AQ29" s="134"/>
      <c r="AR29" s="134" t="str">
        <f t="shared" si="24"/>
        <v>Montag</v>
      </c>
      <c r="AS29" s="134">
        <f t="shared" si="25"/>
        <v>1</v>
      </c>
      <c r="AT29" s="134"/>
      <c r="AU29" s="134">
        <f t="shared" si="11"/>
        <v>0</v>
      </c>
      <c r="AV29" s="134">
        <f t="shared" si="19"/>
        <v>0</v>
      </c>
      <c r="AW29" s="133"/>
    </row>
    <row r="30" spans="1:51" ht="12" customHeight="1" x14ac:dyDescent="0.2">
      <c r="A30" s="31">
        <f t="shared" si="20"/>
        <v>45888</v>
      </c>
      <c r="B30" s="32"/>
      <c r="C30" s="32"/>
      <c r="D30" s="114"/>
      <c r="E30" s="109"/>
      <c r="F30" s="32"/>
      <c r="G30" s="114"/>
      <c r="H30" s="109"/>
      <c r="I30" s="32"/>
      <c r="J30" s="114"/>
      <c r="K30" s="109"/>
      <c r="L30" s="32"/>
      <c r="M30" s="114"/>
      <c r="N30" s="185">
        <f>IF((V30+AA30+AF30+AK30)&gt;0,IF((V30+AA30+AF30+AK30)&gt;Konfiguration!E$35,"unzulässig",(V30+AA30+AF30+AK30)-AP30),IF(AND((V30+AA30+AF30+AK30)=0,B30&gt;0),-AN30,0))</f>
        <v>0</v>
      </c>
      <c r="O30" s="183">
        <f t="shared" si="21"/>
        <v>0</v>
      </c>
      <c r="P30" s="214">
        <f>IF((W30+AB30+AG30+AL30)&gt;0,(W30+AB30+AG30+AL30)-AP30*Konfiguration!$E$9/100,IF(AND((W30+AB30+AG30+AL30)=0,B30&gt;0),-AP30*Konfiguration!$E$9/100,0))</f>
        <v>0</v>
      </c>
      <c r="Q30" s="214">
        <f t="shared" si="22"/>
        <v>0</v>
      </c>
      <c r="R30" s="221"/>
      <c r="S30" s="133"/>
      <c r="T30" s="134">
        <f t="shared" si="0"/>
        <v>0</v>
      </c>
      <c r="U30" s="134">
        <f t="shared" si="0"/>
        <v>0</v>
      </c>
      <c r="V30" s="134">
        <f t="shared" si="12"/>
        <v>0</v>
      </c>
      <c r="W30" s="134">
        <f t="shared" si="13"/>
        <v>0</v>
      </c>
      <c r="X30" s="134">
        <f t="shared" si="1"/>
        <v>0</v>
      </c>
      <c r="Y30" s="134">
        <f t="shared" si="2"/>
        <v>0</v>
      </c>
      <c r="Z30" s="134">
        <f t="shared" si="2"/>
        <v>0</v>
      </c>
      <c r="AA30" s="134">
        <f t="shared" si="23"/>
        <v>0</v>
      </c>
      <c r="AB30" s="134">
        <f t="shared" si="14"/>
        <v>0</v>
      </c>
      <c r="AC30" s="134">
        <f t="shared" si="3"/>
        <v>0</v>
      </c>
      <c r="AD30" s="134">
        <f t="shared" si="4"/>
        <v>0</v>
      </c>
      <c r="AE30" s="134">
        <f t="shared" si="4"/>
        <v>0</v>
      </c>
      <c r="AF30" s="134">
        <f t="shared" si="15"/>
        <v>0</v>
      </c>
      <c r="AG30" s="134">
        <f t="shared" si="16"/>
        <v>0</v>
      </c>
      <c r="AH30" s="134">
        <f t="shared" si="5"/>
        <v>0</v>
      </c>
      <c r="AI30" s="134">
        <f t="shared" si="6"/>
        <v>0</v>
      </c>
      <c r="AJ30" s="134">
        <f t="shared" si="6"/>
        <v>0</v>
      </c>
      <c r="AK30" s="134">
        <f t="shared" si="17"/>
        <v>0</v>
      </c>
      <c r="AL30" s="134">
        <f t="shared" si="18"/>
        <v>0</v>
      </c>
      <c r="AM30" s="134">
        <f t="shared" si="7"/>
        <v>0</v>
      </c>
      <c r="AN30" s="134">
        <f t="shared" si="8"/>
        <v>480</v>
      </c>
      <c r="AO30" s="134">
        <f t="shared" si="9"/>
        <v>0</v>
      </c>
      <c r="AP30" s="134">
        <f t="shared" si="10"/>
        <v>480</v>
      </c>
      <c r="AQ30" s="134"/>
      <c r="AR30" s="134" t="str">
        <f t="shared" si="24"/>
        <v>Dienstag</v>
      </c>
      <c r="AS30" s="134">
        <f t="shared" si="25"/>
        <v>2</v>
      </c>
      <c r="AT30" s="134"/>
      <c r="AU30" s="134">
        <f t="shared" si="11"/>
        <v>0</v>
      </c>
      <c r="AV30" s="134">
        <f t="shared" si="19"/>
        <v>0</v>
      </c>
      <c r="AW30" s="133"/>
    </row>
    <row r="31" spans="1:51" ht="12" customHeight="1" x14ac:dyDescent="0.2">
      <c r="A31" s="31">
        <f t="shared" si="20"/>
        <v>45889</v>
      </c>
      <c r="B31" s="32"/>
      <c r="C31" s="32"/>
      <c r="D31" s="114"/>
      <c r="E31" s="127"/>
      <c r="F31" s="32"/>
      <c r="G31" s="114"/>
      <c r="H31" s="109"/>
      <c r="I31" s="32"/>
      <c r="J31" s="114"/>
      <c r="K31" s="109"/>
      <c r="L31" s="32"/>
      <c r="M31" s="114"/>
      <c r="N31" s="108">
        <f>IF((V31+AA31+AF31+AK31)&gt;0,IF((V31+AA31+AF31+AK31)&gt;Konfiguration!E$35,"unzulässig",(V31+AA31+AF31+AK31)-AP31),IF(AND((V31+AA31+AF31+AK31)=0,B31&gt;0),-AN31,0))</f>
        <v>0</v>
      </c>
      <c r="O31" s="183">
        <f t="shared" si="21"/>
        <v>0</v>
      </c>
      <c r="P31" s="214">
        <f>IF((W31+AB31+AG31+AL31)&gt;0,(W31+AB31+AG31+AL31)-AP31*Konfiguration!$E$9/100,IF(AND((W31+AB31+AG31+AL31)=0,B31&gt;0),-AP31*Konfiguration!$E$9/100,0))</f>
        <v>0</v>
      </c>
      <c r="Q31" s="214">
        <f t="shared" si="22"/>
        <v>0</v>
      </c>
      <c r="R31" s="221"/>
      <c r="S31" s="133"/>
      <c r="T31" s="134">
        <f t="shared" si="0"/>
        <v>0</v>
      </c>
      <c r="U31" s="134">
        <f t="shared" si="0"/>
        <v>0</v>
      </c>
      <c r="V31" s="134">
        <f t="shared" si="12"/>
        <v>0</v>
      </c>
      <c r="W31" s="134">
        <f t="shared" si="13"/>
        <v>0</v>
      </c>
      <c r="X31" s="134">
        <f t="shared" si="1"/>
        <v>0</v>
      </c>
      <c r="Y31" s="134">
        <f t="shared" si="2"/>
        <v>0</v>
      </c>
      <c r="Z31" s="134">
        <f t="shared" si="2"/>
        <v>0</v>
      </c>
      <c r="AA31" s="134">
        <f t="shared" si="23"/>
        <v>0</v>
      </c>
      <c r="AB31" s="134">
        <f t="shared" si="14"/>
        <v>0</v>
      </c>
      <c r="AC31" s="134">
        <f t="shared" si="3"/>
        <v>0</v>
      </c>
      <c r="AD31" s="134">
        <f t="shared" si="4"/>
        <v>0</v>
      </c>
      <c r="AE31" s="134">
        <f t="shared" si="4"/>
        <v>0</v>
      </c>
      <c r="AF31" s="134">
        <f t="shared" si="15"/>
        <v>0</v>
      </c>
      <c r="AG31" s="134">
        <f t="shared" si="16"/>
        <v>0</v>
      </c>
      <c r="AH31" s="134">
        <f t="shared" si="5"/>
        <v>0</v>
      </c>
      <c r="AI31" s="134">
        <f t="shared" si="6"/>
        <v>0</v>
      </c>
      <c r="AJ31" s="134">
        <f t="shared" si="6"/>
        <v>0</v>
      </c>
      <c r="AK31" s="134">
        <f t="shared" si="17"/>
        <v>0</v>
      </c>
      <c r="AL31" s="134">
        <f t="shared" si="18"/>
        <v>0</v>
      </c>
      <c r="AM31" s="134">
        <f t="shared" si="7"/>
        <v>0</v>
      </c>
      <c r="AN31" s="134">
        <f t="shared" si="8"/>
        <v>480</v>
      </c>
      <c r="AO31" s="134">
        <f t="shared" si="9"/>
        <v>0</v>
      </c>
      <c r="AP31" s="134">
        <f t="shared" si="10"/>
        <v>480</v>
      </c>
      <c r="AQ31" s="134"/>
      <c r="AR31" s="134" t="str">
        <f t="shared" si="24"/>
        <v>Mittwoch</v>
      </c>
      <c r="AS31" s="134">
        <f t="shared" si="25"/>
        <v>3</v>
      </c>
      <c r="AT31" s="134"/>
      <c r="AU31" s="134">
        <f t="shared" si="11"/>
        <v>0</v>
      </c>
      <c r="AV31" s="134">
        <f t="shared" si="19"/>
        <v>0</v>
      </c>
      <c r="AW31" s="133"/>
    </row>
    <row r="32" spans="1:51" ht="12" customHeight="1" x14ac:dyDescent="0.2">
      <c r="A32" s="31">
        <f t="shared" si="20"/>
        <v>45890</v>
      </c>
      <c r="B32" s="32"/>
      <c r="C32" s="32"/>
      <c r="D32" s="114"/>
      <c r="E32" s="128"/>
      <c r="F32" s="32"/>
      <c r="G32" s="114"/>
      <c r="H32" s="109"/>
      <c r="I32" s="32"/>
      <c r="J32" s="114"/>
      <c r="K32" s="109"/>
      <c r="L32" s="32"/>
      <c r="M32" s="114"/>
      <c r="N32" s="108">
        <f>IF((V32+AA32+AF32+AK32)&gt;0,IF((V32+AA32+AF32+AK32)&gt;Konfiguration!E$35,"unzulässig",(V32+AA32+AF32+AK32)-AP32),IF(AND((V32+AA32+AF32+AK32)=0,B32&gt;0),-AN32,0))</f>
        <v>0</v>
      </c>
      <c r="O32" s="183">
        <f t="shared" si="21"/>
        <v>0</v>
      </c>
      <c r="P32" s="214">
        <f>IF((W32+AB32+AG32+AL32)&gt;0,(W32+AB32+AG32+AL32)-AP32*Konfiguration!$E$9/100,IF(AND((W32+AB32+AG32+AL32)=0,B32&gt;0),-AP32*Konfiguration!$E$9/100,0))</f>
        <v>0</v>
      </c>
      <c r="Q32" s="214">
        <f t="shared" si="22"/>
        <v>0</v>
      </c>
      <c r="R32" s="221"/>
      <c r="S32" s="133"/>
      <c r="T32" s="134">
        <f t="shared" si="0"/>
        <v>0</v>
      </c>
      <c r="U32" s="134">
        <f t="shared" si="0"/>
        <v>0</v>
      </c>
      <c r="V32" s="134">
        <f t="shared" si="12"/>
        <v>0</v>
      </c>
      <c r="W32" s="134">
        <f t="shared" si="13"/>
        <v>0</v>
      </c>
      <c r="X32" s="134">
        <f t="shared" si="1"/>
        <v>0</v>
      </c>
      <c r="Y32" s="134">
        <f t="shared" si="2"/>
        <v>0</v>
      </c>
      <c r="Z32" s="134">
        <f t="shared" si="2"/>
        <v>0</v>
      </c>
      <c r="AA32" s="134">
        <f t="shared" si="23"/>
        <v>0</v>
      </c>
      <c r="AB32" s="134">
        <f t="shared" si="14"/>
        <v>0</v>
      </c>
      <c r="AC32" s="134">
        <f t="shared" si="3"/>
        <v>0</v>
      </c>
      <c r="AD32" s="134">
        <f t="shared" si="4"/>
        <v>0</v>
      </c>
      <c r="AE32" s="134">
        <f t="shared" si="4"/>
        <v>0</v>
      </c>
      <c r="AF32" s="134">
        <f t="shared" si="15"/>
        <v>0</v>
      </c>
      <c r="AG32" s="134">
        <f t="shared" si="16"/>
        <v>0</v>
      </c>
      <c r="AH32" s="134">
        <f t="shared" si="5"/>
        <v>0</v>
      </c>
      <c r="AI32" s="134">
        <f t="shared" si="6"/>
        <v>0</v>
      </c>
      <c r="AJ32" s="134">
        <f t="shared" si="6"/>
        <v>0</v>
      </c>
      <c r="AK32" s="134">
        <f t="shared" si="17"/>
        <v>0</v>
      </c>
      <c r="AL32" s="134">
        <f t="shared" si="18"/>
        <v>0</v>
      </c>
      <c r="AM32" s="134">
        <f t="shared" si="7"/>
        <v>0</v>
      </c>
      <c r="AN32" s="134">
        <f t="shared" si="8"/>
        <v>480</v>
      </c>
      <c r="AO32" s="134">
        <f t="shared" si="9"/>
        <v>0</v>
      </c>
      <c r="AP32" s="134">
        <f t="shared" si="10"/>
        <v>480</v>
      </c>
      <c r="AQ32" s="134"/>
      <c r="AR32" s="134" t="str">
        <f t="shared" si="24"/>
        <v>Donnerstag</v>
      </c>
      <c r="AS32" s="134">
        <f t="shared" si="25"/>
        <v>4</v>
      </c>
      <c r="AT32" s="134"/>
      <c r="AU32" s="134">
        <f t="shared" si="11"/>
        <v>0</v>
      </c>
      <c r="AV32" s="134">
        <f t="shared" si="19"/>
        <v>0</v>
      </c>
      <c r="AW32" s="133"/>
    </row>
    <row r="33" spans="1:49" ht="12" customHeight="1" x14ac:dyDescent="0.2">
      <c r="A33" s="31">
        <f t="shared" si="20"/>
        <v>45891</v>
      </c>
      <c r="B33" s="32"/>
      <c r="C33" s="32"/>
      <c r="D33" s="114"/>
      <c r="E33" s="128"/>
      <c r="F33" s="32"/>
      <c r="G33" s="114"/>
      <c r="H33" s="109"/>
      <c r="I33" s="32"/>
      <c r="J33" s="114"/>
      <c r="K33" s="109"/>
      <c r="L33" s="32"/>
      <c r="M33" s="114"/>
      <c r="N33" s="108">
        <f>IF((V33+AA33+AF33+AK33)&gt;0,IF((V33+AA33+AF33+AK33)&gt;Konfiguration!E$35,"unzulässig",(V33+AA33+AF33+AK33)-AP33),IF(AND((V33+AA33+AF33+AK33)=0,B33&gt;0),-AN33,0))</f>
        <v>0</v>
      </c>
      <c r="O33" s="183">
        <f t="shared" si="21"/>
        <v>0</v>
      </c>
      <c r="P33" s="214">
        <f>IF((W33+AB33+AG33+AL33)&gt;0,(W33+AB33+AG33+AL33)-AP33*Konfiguration!$E$9/100,IF(AND((W33+AB33+AG33+AL33)=0,B33&gt;0),-AP33*Konfiguration!$E$9/100,0))</f>
        <v>0</v>
      </c>
      <c r="Q33" s="214">
        <f t="shared" si="22"/>
        <v>0</v>
      </c>
      <c r="R33" s="221"/>
      <c r="S33" s="133"/>
      <c r="T33" s="134">
        <f t="shared" si="0"/>
        <v>0</v>
      </c>
      <c r="U33" s="134">
        <f t="shared" si="0"/>
        <v>0</v>
      </c>
      <c r="V33" s="134">
        <f t="shared" si="12"/>
        <v>0</v>
      </c>
      <c r="W33" s="134">
        <f t="shared" si="13"/>
        <v>0</v>
      </c>
      <c r="X33" s="134">
        <f t="shared" si="1"/>
        <v>0</v>
      </c>
      <c r="Y33" s="134">
        <f t="shared" si="2"/>
        <v>0</v>
      </c>
      <c r="Z33" s="134">
        <f t="shared" si="2"/>
        <v>0</v>
      </c>
      <c r="AA33" s="134">
        <f t="shared" si="23"/>
        <v>0</v>
      </c>
      <c r="AB33" s="134">
        <f t="shared" si="14"/>
        <v>0</v>
      </c>
      <c r="AC33" s="134">
        <f t="shared" si="3"/>
        <v>0</v>
      </c>
      <c r="AD33" s="134">
        <f t="shared" si="4"/>
        <v>0</v>
      </c>
      <c r="AE33" s="134">
        <f t="shared" si="4"/>
        <v>0</v>
      </c>
      <c r="AF33" s="134">
        <f t="shared" si="15"/>
        <v>0</v>
      </c>
      <c r="AG33" s="134">
        <f t="shared" si="16"/>
        <v>0</v>
      </c>
      <c r="AH33" s="134">
        <f t="shared" si="5"/>
        <v>0</v>
      </c>
      <c r="AI33" s="134">
        <f t="shared" si="6"/>
        <v>0</v>
      </c>
      <c r="AJ33" s="134">
        <f t="shared" si="6"/>
        <v>0</v>
      </c>
      <c r="AK33" s="134">
        <f t="shared" si="17"/>
        <v>0</v>
      </c>
      <c r="AL33" s="134">
        <f t="shared" si="18"/>
        <v>0</v>
      </c>
      <c r="AM33" s="134">
        <f t="shared" si="7"/>
        <v>0</v>
      </c>
      <c r="AN33" s="134">
        <f t="shared" si="8"/>
        <v>480</v>
      </c>
      <c r="AO33" s="134">
        <f t="shared" si="9"/>
        <v>0</v>
      </c>
      <c r="AP33" s="134">
        <f t="shared" si="10"/>
        <v>480</v>
      </c>
      <c r="AQ33" s="134"/>
      <c r="AR33" s="134" t="str">
        <f t="shared" si="24"/>
        <v>Freitag</v>
      </c>
      <c r="AS33" s="134">
        <f t="shared" si="25"/>
        <v>5</v>
      </c>
      <c r="AT33" s="134"/>
      <c r="AU33" s="134">
        <f t="shared" si="11"/>
        <v>0</v>
      </c>
      <c r="AV33" s="134">
        <f t="shared" si="19"/>
        <v>0</v>
      </c>
      <c r="AW33" s="133"/>
    </row>
    <row r="34" spans="1:49" ht="12" customHeight="1" x14ac:dyDescent="0.2">
      <c r="A34" s="31">
        <f t="shared" si="20"/>
        <v>45892</v>
      </c>
      <c r="B34" s="32"/>
      <c r="C34" s="32"/>
      <c r="D34" s="114"/>
      <c r="E34" s="128"/>
      <c r="F34" s="32"/>
      <c r="G34" s="114"/>
      <c r="H34" s="109"/>
      <c r="I34" s="32"/>
      <c r="J34" s="114"/>
      <c r="K34" s="109"/>
      <c r="L34" s="32"/>
      <c r="M34" s="114"/>
      <c r="N34" s="108">
        <f>IF((V34+AA34+AF34+AK34)&gt;0,IF((V34+AA34+AF34+AK34)&gt;Konfiguration!E$35,"unzulässig",(V34+AA34+AF34+AK34)-AP34),IF(AND((V34+AA34+AF34+AK34)=0,B34&gt;0),-AN34,0))</f>
        <v>0</v>
      </c>
      <c r="O34" s="183">
        <f t="shared" si="21"/>
        <v>0</v>
      </c>
      <c r="P34" s="214">
        <f>IF((W34+AB34+AG34+AL34)&gt;0,(W34+AB34+AG34+AL34)-AP34*Konfiguration!$E$9/100,IF(AND((W34+AB34+AG34+AL34)=0,B34&gt;0),-AP34*Konfiguration!$E$9/100,0))</f>
        <v>0</v>
      </c>
      <c r="Q34" s="214">
        <f t="shared" si="22"/>
        <v>0</v>
      </c>
      <c r="R34" s="221"/>
      <c r="S34" s="133"/>
      <c r="T34" s="134">
        <f t="shared" si="0"/>
        <v>0</v>
      </c>
      <c r="U34" s="134">
        <f t="shared" si="0"/>
        <v>0</v>
      </c>
      <c r="V34" s="134">
        <f t="shared" si="12"/>
        <v>0</v>
      </c>
      <c r="W34" s="134">
        <f t="shared" si="13"/>
        <v>0</v>
      </c>
      <c r="X34" s="134">
        <f t="shared" si="1"/>
        <v>0</v>
      </c>
      <c r="Y34" s="134">
        <f t="shared" si="2"/>
        <v>0</v>
      </c>
      <c r="Z34" s="134">
        <f t="shared" si="2"/>
        <v>0</v>
      </c>
      <c r="AA34" s="134">
        <f t="shared" si="23"/>
        <v>0</v>
      </c>
      <c r="AB34" s="134">
        <f t="shared" si="14"/>
        <v>0</v>
      </c>
      <c r="AC34" s="134">
        <f t="shared" si="3"/>
        <v>0</v>
      </c>
      <c r="AD34" s="134">
        <f t="shared" si="4"/>
        <v>0</v>
      </c>
      <c r="AE34" s="134">
        <f t="shared" si="4"/>
        <v>0</v>
      </c>
      <c r="AF34" s="134">
        <f t="shared" si="15"/>
        <v>0</v>
      </c>
      <c r="AG34" s="134">
        <f t="shared" si="16"/>
        <v>0</v>
      </c>
      <c r="AH34" s="134">
        <f t="shared" si="5"/>
        <v>0</v>
      </c>
      <c r="AI34" s="134">
        <f t="shared" si="6"/>
        <v>0</v>
      </c>
      <c r="AJ34" s="134">
        <f t="shared" si="6"/>
        <v>0</v>
      </c>
      <c r="AK34" s="134">
        <f t="shared" si="17"/>
        <v>0</v>
      </c>
      <c r="AL34" s="134">
        <f t="shared" si="18"/>
        <v>0</v>
      </c>
      <c r="AM34" s="134">
        <f t="shared" si="7"/>
        <v>0</v>
      </c>
      <c r="AN34" s="134">
        <f t="shared" si="8"/>
        <v>0</v>
      </c>
      <c r="AO34" s="134">
        <f t="shared" si="9"/>
        <v>0</v>
      </c>
      <c r="AP34" s="134">
        <f t="shared" si="10"/>
        <v>0</v>
      </c>
      <c r="AQ34" s="134"/>
      <c r="AR34" s="134" t="str">
        <f t="shared" si="24"/>
        <v>Samstag</v>
      </c>
      <c r="AS34" s="134">
        <f t="shared" si="25"/>
        <v>6</v>
      </c>
      <c r="AT34" s="134"/>
      <c r="AU34" s="134">
        <f t="shared" si="11"/>
        <v>0</v>
      </c>
      <c r="AV34" s="134">
        <f t="shared" si="19"/>
        <v>1</v>
      </c>
      <c r="AW34" s="133"/>
    </row>
    <row r="35" spans="1:49" ht="12" customHeight="1" x14ac:dyDescent="0.2">
      <c r="A35" s="31">
        <f t="shared" si="20"/>
        <v>45893</v>
      </c>
      <c r="B35" s="32"/>
      <c r="C35" s="32"/>
      <c r="D35" s="114"/>
      <c r="E35" s="128"/>
      <c r="F35" s="32"/>
      <c r="G35" s="114"/>
      <c r="H35" s="109"/>
      <c r="I35" s="32"/>
      <c r="J35" s="114"/>
      <c r="K35" s="109"/>
      <c r="L35" s="32"/>
      <c r="M35" s="114"/>
      <c r="N35" s="108">
        <f>IF((V35+AA35+AF35+AK35)&gt;0,IF((V35+AA35+AF35+AK35)&gt;Konfiguration!E$35,"unzulässig",(V35+AA35+AF35+AK35)-AP35),IF(AND((V35+AA35+AF35+AK35)=0,B35&gt;0),-AN35,0))</f>
        <v>0</v>
      </c>
      <c r="O35" s="183">
        <f t="shared" si="21"/>
        <v>0</v>
      </c>
      <c r="P35" s="214">
        <f>IF((W35+AB35+AG35+AL35)&gt;0,(W35+AB35+AG35+AL35)-AP35*Konfiguration!$E$9/100,IF(AND((W35+AB35+AG35+AL35)=0,B35&gt;0),-AP35*Konfiguration!$E$9/100,0))</f>
        <v>0</v>
      </c>
      <c r="Q35" s="214">
        <f t="shared" si="22"/>
        <v>0</v>
      </c>
      <c r="R35" s="221"/>
      <c r="S35" s="133"/>
      <c r="T35" s="134">
        <f t="shared" si="0"/>
        <v>0</v>
      </c>
      <c r="U35" s="134">
        <f t="shared" si="0"/>
        <v>0</v>
      </c>
      <c r="V35" s="134">
        <f t="shared" si="12"/>
        <v>0</v>
      </c>
      <c r="W35" s="134">
        <f t="shared" si="13"/>
        <v>0</v>
      </c>
      <c r="X35" s="134">
        <f t="shared" si="1"/>
        <v>0</v>
      </c>
      <c r="Y35" s="134">
        <f t="shared" si="2"/>
        <v>0</v>
      </c>
      <c r="Z35" s="134">
        <f t="shared" si="2"/>
        <v>0</v>
      </c>
      <c r="AA35" s="134">
        <f t="shared" si="23"/>
        <v>0</v>
      </c>
      <c r="AB35" s="134">
        <f t="shared" si="14"/>
        <v>0</v>
      </c>
      <c r="AC35" s="134">
        <f t="shared" si="3"/>
        <v>0</v>
      </c>
      <c r="AD35" s="134">
        <f t="shared" si="4"/>
        <v>0</v>
      </c>
      <c r="AE35" s="134">
        <f t="shared" si="4"/>
        <v>0</v>
      </c>
      <c r="AF35" s="134">
        <f t="shared" si="15"/>
        <v>0</v>
      </c>
      <c r="AG35" s="134">
        <f t="shared" si="16"/>
        <v>0</v>
      </c>
      <c r="AH35" s="134">
        <f t="shared" si="5"/>
        <v>0</v>
      </c>
      <c r="AI35" s="134">
        <f t="shared" si="6"/>
        <v>0</v>
      </c>
      <c r="AJ35" s="134">
        <f t="shared" si="6"/>
        <v>0</v>
      </c>
      <c r="AK35" s="134">
        <f t="shared" si="17"/>
        <v>0</v>
      </c>
      <c r="AL35" s="134">
        <f t="shared" si="18"/>
        <v>0</v>
      </c>
      <c r="AM35" s="134">
        <f t="shared" si="7"/>
        <v>0</v>
      </c>
      <c r="AN35" s="134">
        <f t="shared" si="8"/>
        <v>0</v>
      </c>
      <c r="AO35" s="134">
        <f t="shared" si="9"/>
        <v>0</v>
      </c>
      <c r="AP35" s="134">
        <f t="shared" si="10"/>
        <v>0</v>
      </c>
      <c r="AQ35" s="134"/>
      <c r="AR35" s="134" t="str">
        <f t="shared" si="24"/>
        <v>Sonntag</v>
      </c>
      <c r="AS35" s="134">
        <f t="shared" si="25"/>
        <v>7</v>
      </c>
      <c r="AT35" s="134"/>
      <c r="AU35" s="134">
        <f t="shared" si="11"/>
        <v>0</v>
      </c>
      <c r="AV35" s="134">
        <f t="shared" si="19"/>
        <v>1</v>
      </c>
      <c r="AW35" s="133"/>
    </row>
    <row r="36" spans="1:49" ht="12" customHeight="1" x14ac:dyDescent="0.2">
      <c r="A36" s="31">
        <f t="shared" si="20"/>
        <v>45894</v>
      </c>
      <c r="B36" s="32"/>
      <c r="C36" s="32"/>
      <c r="D36" s="114"/>
      <c r="E36" s="109"/>
      <c r="F36" s="32"/>
      <c r="G36" s="114"/>
      <c r="H36" s="109"/>
      <c r="I36" s="32"/>
      <c r="J36" s="114"/>
      <c r="K36" s="109"/>
      <c r="L36" s="32"/>
      <c r="M36" s="114"/>
      <c r="N36" s="108">
        <f>IF((V36+AA36+AF36+AK36)&gt;0,IF((V36+AA36+AF36+AK36)&gt;Konfiguration!E$35,"unzulässig",(V36+AA36+AF36+AK36)-AP36),IF(AND((V36+AA36+AF36+AK36)=0,B36&gt;0),-AN36,0))</f>
        <v>0</v>
      </c>
      <c r="O36" s="183">
        <f t="shared" si="21"/>
        <v>0</v>
      </c>
      <c r="P36" s="214">
        <f>IF((W36+AB36+AG36+AL36)&gt;0,(W36+AB36+AG36+AL36)-AP36*Konfiguration!$E$9/100,IF(AND((W36+AB36+AG36+AL36)=0,B36&gt;0),-AP36*Konfiguration!$E$9/100,0))</f>
        <v>0</v>
      </c>
      <c r="Q36" s="214">
        <f t="shared" si="22"/>
        <v>0</v>
      </c>
      <c r="R36" s="221"/>
      <c r="S36" s="133"/>
      <c r="T36" s="134">
        <f t="shared" si="0"/>
        <v>0</v>
      </c>
      <c r="U36" s="134">
        <f t="shared" si="0"/>
        <v>0</v>
      </c>
      <c r="V36" s="134">
        <f t="shared" si="12"/>
        <v>0</v>
      </c>
      <c r="W36" s="134">
        <f t="shared" si="13"/>
        <v>0</v>
      </c>
      <c r="X36" s="134">
        <f t="shared" si="1"/>
        <v>0</v>
      </c>
      <c r="Y36" s="134">
        <f t="shared" si="2"/>
        <v>0</v>
      </c>
      <c r="Z36" s="134">
        <f t="shared" si="2"/>
        <v>0</v>
      </c>
      <c r="AA36" s="134">
        <f t="shared" si="23"/>
        <v>0</v>
      </c>
      <c r="AB36" s="134">
        <f t="shared" si="14"/>
        <v>0</v>
      </c>
      <c r="AC36" s="134">
        <f t="shared" si="3"/>
        <v>0</v>
      </c>
      <c r="AD36" s="134">
        <f t="shared" si="4"/>
        <v>0</v>
      </c>
      <c r="AE36" s="134">
        <f t="shared" si="4"/>
        <v>0</v>
      </c>
      <c r="AF36" s="134">
        <f t="shared" si="15"/>
        <v>0</v>
      </c>
      <c r="AG36" s="134">
        <f t="shared" si="16"/>
        <v>0</v>
      </c>
      <c r="AH36" s="134">
        <f t="shared" si="5"/>
        <v>0</v>
      </c>
      <c r="AI36" s="134">
        <f t="shared" si="6"/>
        <v>0</v>
      </c>
      <c r="AJ36" s="134">
        <f t="shared" si="6"/>
        <v>0</v>
      </c>
      <c r="AK36" s="134">
        <f t="shared" si="17"/>
        <v>0</v>
      </c>
      <c r="AL36" s="134">
        <f t="shared" si="18"/>
        <v>0</v>
      </c>
      <c r="AM36" s="134">
        <f t="shared" si="7"/>
        <v>0</v>
      </c>
      <c r="AN36" s="134">
        <f t="shared" si="8"/>
        <v>480</v>
      </c>
      <c r="AO36" s="134">
        <f t="shared" si="9"/>
        <v>0</v>
      </c>
      <c r="AP36" s="134">
        <f t="shared" si="10"/>
        <v>480</v>
      </c>
      <c r="AQ36" s="134"/>
      <c r="AR36" s="134" t="str">
        <f t="shared" si="24"/>
        <v>Montag</v>
      </c>
      <c r="AS36" s="134">
        <f t="shared" si="25"/>
        <v>1</v>
      </c>
      <c r="AT36" s="134"/>
      <c r="AU36" s="134">
        <f t="shared" si="11"/>
        <v>0</v>
      </c>
      <c r="AV36" s="134">
        <f t="shared" si="19"/>
        <v>0</v>
      </c>
      <c r="AW36" s="133"/>
    </row>
    <row r="37" spans="1:49" ht="12" customHeight="1" x14ac:dyDescent="0.2">
      <c r="A37" s="31">
        <f t="shared" si="20"/>
        <v>45895</v>
      </c>
      <c r="B37" s="32"/>
      <c r="C37" s="32"/>
      <c r="D37" s="114"/>
      <c r="E37" s="109"/>
      <c r="F37" s="32"/>
      <c r="G37" s="114"/>
      <c r="H37" s="109"/>
      <c r="I37" s="32"/>
      <c r="J37" s="114"/>
      <c r="K37" s="109"/>
      <c r="L37" s="32"/>
      <c r="M37" s="114"/>
      <c r="N37" s="108">
        <f>IF((V37+AA37+AF37+AK37)&gt;0,IF((V37+AA37+AF37+AK37)&gt;Konfiguration!E$35,"unzulässig",(V37+AA37+AF37+AK37)-AP37),IF(AND((V37+AA37+AF37+AK37)=0,B37&gt;0),-AN37,0))</f>
        <v>0</v>
      </c>
      <c r="O37" s="183">
        <f t="shared" si="21"/>
        <v>0</v>
      </c>
      <c r="P37" s="214">
        <f>IF((W37+AB37+AG37+AL37)&gt;0,(W37+AB37+AG37+AL37)-AP37*Konfiguration!$E$9/100,IF(AND((W37+AB37+AG37+AL37)=0,B37&gt;0),-AP37*Konfiguration!$E$9/100,0))</f>
        <v>0</v>
      </c>
      <c r="Q37" s="214">
        <f t="shared" si="22"/>
        <v>0</v>
      </c>
      <c r="R37" s="221"/>
      <c r="S37" s="133"/>
      <c r="T37" s="134">
        <f t="shared" si="0"/>
        <v>0</v>
      </c>
      <c r="U37" s="134">
        <f t="shared" si="0"/>
        <v>0</v>
      </c>
      <c r="V37" s="134">
        <f t="shared" si="12"/>
        <v>0</v>
      </c>
      <c r="W37" s="134">
        <f t="shared" si="13"/>
        <v>0</v>
      </c>
      <c r="X37" s="134">
        <f t="shared" si="1"/>
        <v>0</v>
      </c>
      <c r="Y37" s="134">
        <f t="shared" si="2"/>
        <v>0</v>
      </c>
      <c r="Z37" s="134">
        <f t="shared" si="2"/>
        <v>0</v>
      </c>
      <c r="AA37" s="134">
        <f t="shared" si="23"/>
        <v>0</v>
      </c>
      <c r="AB37" s="134">
        <f t="shared" si="14"/>
        <v>0</v>
      </c>
      <c r="AC37" s="134">
        <f t="shared" si="3"/>
        <v>0</v>
      </c>
      <c r="AD37" s="134">
        <f t="shared" si="4"/>
        <v>0</v>
      </c>
      <c r="AE37" s="134">
        <f t="shared" si="4"/>
        <v>0</v>
      </c>
      <c r="AF37" s="134">
        <f t="shared" si="15"/>
        <v>0</v>
      </c>
      <c r="AG37" s="134">
        <f t="shared" si="16"/>
        <v>0</v>
      </c>
      <c r="AH37" s="134">
        <f t="shared" si="5"/>
        <v>0</v>
      </c>
      <c r="AI37" s="134">
        <f t="shared" si="6"/>
        <v>0</v>
      </c>
      <c r="AJ37" s="134">
        <f t="shared" si="6"/>
        <v>0</v>
      </c>
      <c r="AK37" s="134">
        <f t="shared" si="17"/>
        <v>0</v>
      </c>
      <c r="AL37" s="134">
        <f t="shared" si="18"/>
        <v>0</v>
      </c>
      <c r="AM37" s="134">
        <f t="shared" si="7"/>
        <v>0</v>
      </c>
      <c r="AN37" s="134">
        <f t="shared" si="8"/>
        <v>480</v>
      </c>
      <c r="AO37" s="134">
        <f t="shared" si="9"/>
        <v>0</v>
      </c>
      <c r="AP37" s="134">
        <f t="shared" si="10"/>
        <v>480</v>
      </c>
      <c r="AQ37" s="134"/>
      <c r="AR37" s="134" t="str">
        <f t="shared" si="24"/>
        <v>Dienstag</v>
      </c>
      <c r="AS37" s="134">
        <f t="shared" si="25"/>
        <v>2</v>
      </c>
      <c r="AT37" s="134"/>
      <c r="AU37" s="134">
        <f t="shared" si="11"/>
        <v>0</v>
      </c>
      <c r="AV37" s="134">
        <f t="shared" si="19"/>
        <v>0</v>
      </c>
      <c r="AW37" s="133"/>
    </row>
    <row r="38" spans="1:49" ht="12" customHeight="1" x14ac:dyDescent="0.2">
      <c r="A38" s="31">
        <f t="shared" si="20"/>
        <v>45896</v>
      </c>
      <c r="B38" s="32"/>
      <c r="C38" s="32"/>
      <c r="D38" s="114"/>
      <c r="E38" s="127"/>
      <c r="F38" s="32"/>
      <c r="G38" s="114"/>
      <c r="H38" s="109"/>
      <c r="I38" s="32"/>
      <c r="J38" s="114"/>
      <c r="K38" s="109"/>
      <c r="L38" s="32"/>
      <c r="M38" s="114"/>
      <c r="N38" s="108">
        <f>IF((V38+AA38+AF38+AK38)&gt;0,IF((V38+AA38+AF38+AK38)&gt;Konfiguration!E$35,"unzulässig",(V38+AA38+AF38+AK38)-AP38),IF(AND((V38+AA38+AF38+AK38)=0,B38&gt;0),-AN38,0))</f>
        <v>0</v>
      </c>
      <c r="O38" s="183">
        <f t="shared" si="21"/>
        <v>0</v>
      </c>
      <c r="P38" s="214">
        <f>IF((W38+AB38+AG38+AL38)&gt;0,(W38+AB38+AG38+AL38)-AP38*Konfiguration!$E$9/100,IF(AND((W38+AB38+AG38+AL38)=0,B38&gt;0),-AP38*Konfiguration!$E$9/100,0))</f>
        <v>0</v>
      </c>
      <c r="Q38" s="214">
        <f t="shared" si="22"/>
        <v>0</v>
      </c>
      <c r="R38" s="221"/>
      <c r="S38" s="133"/>
      <c r="T38" s="134">
        <f t="shared" si="0"/>
        <v>0</v>
      </c>
      <c r="U38" s="134">
        <f t="shared" si="0"/>
        <v>0</v>
      </c>
      <c r="V38" s="134">
        <f t="shared" si="12"/>
        <v>0</v>
      </c>
      <c r="W38" s="134">
        <f t="shared" si="13"/>
        <v>0</v>
      </c>
      <c r="X38" s="134">
        <f t="shared" si="1"/>
        <v>0</v>
      </c>
      <c r="Y38" s="134">
        <f t="shared" si="2"/>
        <v>0</v>
      </c>
      <c r="Z38" s="134">
        <f t="shared" si="2"/>
        <v>0</v>
      </c>
      <c r="AA38" s="134">
        <f t="shared" si="23"/>
        <v>0</v>
      </c>
      <c r="AB38" s="134">
        <f t="shared" si="14"/>
        <v>0</v>
      </c>
      <c r="AC38" s="134">
        <f t="shared" si="3"/>
        <v>0</v>
      </c>
      <c r="AD38" s="134">
        <f t="shared" si="4"/>
        <v>0</v>
      </c>
      <c r="AE38" s="134">
        <f t="shared" si="4"/>
        <v>0</v>
      </c>
      <c r="AF38" s="134">
        <f t="shared" si="15"/>
        <v>0</v>
      </c>
      <c r="AG38" s="134">
        <f t="shared" si="16"/>
        <v>0</v>
      </c>
      <c r="AH38" s="134">
        <f t="shared" si="5"/>
        <v>0</v>
      </c>
      <c r="AI38" s="134">
        <f t="shared" si="6"/>
        <v>0</v>
      </c>
      <c r="AJ38" s="134">
        <f t="shared" si="6"/>
        <v>0</v>
      </c>
      <c r="AK38" s="134">
        <f t="shared" si="17"/>
        <v>0</v>
      </c>
      <c r="AL38" s="134">
        <f t="shared" si="18"/>
        <v>0</v>
      </c>
      <c r="AM38" s="134">
        <f t="shared" si="7"/>
        <v>0</v>
      </c>
      <c r="AN38" s="134">
        <f t="shared" si="8"/>
        <v>480</v>
      </c>
      <c r="AO38" s="134">
        <f t="shared" si="9"/>
        <v>0</v>
      </c>
      <c r="AP38" s="134">
        <f t="shared" si="10"/>
        <v>480</v>
      </c>
      <c r="AQ38" s="134"/>
      <c r="AR38" s="134" t="str">
        <f t="shared" si="24"/>
        <v>Mittwoch</v>
      </c>
      <c r="AS38" s="134">
        <f t="shared" si="25"/>
        <v>3</v>
      </c>
      <c r="AT38" s="134"/>
      <c r="AU38" s="134">
        <f t="shared" si="11"/>
        <v>0</v>
      </c>
      <c r="AV38" s="134">
        <f t="shared" si="19"/>
        <v>0</v>
      </c>
      <c r="AW38" s="133"/>
    </row>
    <row r="39" spans="1:49" ht="12" customHeight="1" x14ac:dyDescent="0.2">
      <c r="A39" s="31">
        <f t="shared" si="20"/>
        <v>45897</v>
      </c>
      <c r="B39" s="32"/>
      <c r="C39" s="32"/>
      <c r="D39" s="114"/>
      <c r="E39" s="128"/>
      <c r="F39" s="32"/>
      <c r="G39" s="114"/>
      <c r="H39" s="109"/>
      <c r="I39" s="32"/>
      <c r="J39" s="114"/>
      <c r="K39" s="109"/>
      <c r="L39" s="32"/>
      <c r="M39" s="114"/>
      <c r="N39" s="108">
        <f>IF((V39+AA39+AF39+AK39)&gt;0,IF((V39+AA39+AF39+AK39)&gt;Konfiguration!E$35,"unzulässig",(V39+AA39+AF39+AK39)-AP39),IF(AND((V39+AA39+AF39+AK39)=0,B39&gt;0),-AN39,0))</f>
        <v>0</v>
      </c>
      <c r="O39" s="183">
        <f t="shared" si="21"/>
        <v>0</v>
      </c>
      <c r="P39" s="214">
        <f>IF((W39+AB39+AG39+AL39)&gt;0,(W39+AB39+AG39+AL39)-AP39*Konfiguration!$E$9/100,IF(AND((W39+AB39+AG39+AL39)=0,B39&gt;0),-AP39*Konfiguration!$E$9/100,0))</f>
        <v>0</v>
      </c>
      <c r="Q39" s="214">
        <f t="shared" si="22"/>
        <v>0</v>
      </c>
      <c r="R39" s="221"/>
      <c r="S39" s="133"/>
      <c r="T39" s="134">
        <f t="shared" si="0"/>
        <v>0</v>
      </c>
      <c r="U39" s="134">
        <f t="shared" si="0"/>
        <v>0</v>
      </c>
      <c r="V39" s="134">
        <f>U39-T39</f>
        <v>0</v>
      </c>
      <c r="W39" s="134">
        <f t="shared" si="13"/>
        <v>0</v>
      </c>
      <c r="X39" s="134">
        <f t="shared" si="1"/>
        <v>0</v>
      </c>
      <c r="Y39" s="134">
        <f t="shared" si="2"/>
        <v>0</v>
      </c>
      <c r="Z39" s="134">
        <f t="shared" si="2"/>
        <v>0</v>
      </c>
      <c r="AA39" s="134">
        <f t="shared" si="23"/>
        <v>0</v>
      </c>
      <c r="AB39" s="134">
        <f t="shared" si="14"/>
        <v>0</v>
      </c>
      <c r="AC39" s="134">
        <f t="shared" si="3"/>
        <v>0</v>
      </c>
      <c r="AD39" s="134">
        <f t="shared" si="4"/>
        <v>0</v>
      </c>
      <c r="AE39" s="134">
        <f t="shared" si="4"/>
        <v>0</v>
      </c>
      <c r="AF39" s="134">
        <f>AE39-AD39</f>
        <v>0</v>
      </c>
      <c r="AG39" s="134">
        <f t="shared" si="16"/>
        <v>0</v>
      </c>
      <c r="AH39" s="134">
        <f t="shared" si="5"/>
        <v>0</v>
      </c>
      <c r="AI39" s="134">
        <f t="shared" si="6"/>
        <v>0</v>
      </c>
      <c r="AJ39" s="134">
        <f t="shared" si="6"/>
        <v>0</v>
      </c>
      <c r="AK39" s="134">
        <f>AJ39-AI39</f>
        <v>0</v>
      </c>
      <c r="AL39" s="134">
        <f t="shared" si="18"/>
        <v>0</v>
      </c>
      <c r="AM39" s="134">
        <f t="shared" si="7"/>
        <v>0</v>
      </c>
      <c r="AN39" s="134">
        <f t="shared" si="8"/>
        <v>480</v>
      </c>
      <c r="AO39" s="134">
        <f t="shared" si="9"/>
        <v>0</v>
      </c>
      <c r="AP39" s="134">
        <f t="shared" si="10"/>
        <v>480</v>
      </c>
      <c r="AQ39" s="134"/>
      <c r="AR39" s="134" t="str">
        <f>TEXT(A39,"TTTT")</f>
        <v>Donnerstag</v>
      </c>
      <c r="AS39" s="134">
        <f>WEEKDAY(A39,2)</f>
        <v>4</v>
      </c>
      <c r="AT39" s="134"/>
      <c r="AU39" s="134">
        <f t="shared" si="11"/>
        <v>0</v>
      </c>
      <c r="AV39" s="134">
        <f t="shared" si="19"/>
        <v>0</v>
      </c>
      <c r="AW39" s="133"/>
    </row>
    <row r="40" spans="1:49" ht="12" customHeight="1" x14ac:dyDescent="0.2">
      <c r="A40" s="31">
        <f t="shared" si="20"/>
        <v>45898</v>
      </c>
      <c r="B40" s="32"/>
      <c r="C40" s="32"/>
      <c r="D40" s="114"/>
      <c r="E40" s="128"/>
      <c r="F40" s="32"/>
      <c r="G40" s="114"/>
      <c r="H40" s="109"/>
      <c r="I40" s="32"/>
      <c r="J40" s="114"/>
      <c r="K40" s="109"/>
      <c r="L40" s="32"/>
      <c r="M40" s="114"/>
      <c r="N40" s="108">
        <f>IF((V40+AA40+AF40+AK40)&gt;0,IF((V40+AA40+AF40+AK40)&gt;Konfiguration!E$35,"unzulässig",(V40+AA40+AF40+AK40)-AP40),IF(AND((V40+AA40+AF40+AK40)=0,B40&gt;0),-AN40,0))</f>
        <v>0</v>
      </c>
      <c r="O40" s="183">
        <f t="shared" si="21"/>
        <v>0</v>
      </c>
      <c r="P40" s="214">
        <f>IF((W40+AB40+AG40+AL40)&gt;0,(W40+AB40+AG40+AL40)-AP40*Konfiguration!$E$9/100,IF(AND((W40+AB40+AG40+AL40)=0,B40&gt;0),-AP40*Konfiguration!$E$9/100,0))</f>
        <v>0</v>
      </c>
      <c r="Q40" s="214">
        <f t="shared" si="22"/>
        <v>0</v>
      </c>
      <c r="R40" s="221"/>
      <c r="S40" s="133"/>
      <c r="T40" s="134">
        <f t="shared" ref="T40:U42" si="26">HOUR(B40)*60+MINUTE(B40)</f>
        <v>0</v>
      </c>
      <c r="U40" s="134">
        <f t="shared" si="26"/>
        <v>0</v>
      </c>
      <c r="V40" s="134">
        <f t="shared" ref="V40:V42" si="27">U40-T40</f>
        <v>0</v>
      </c>
      <c r="W40" s="134">
        <f t="shared" si="13"/>
        <v>0</v>
      </c>
      <c r="X40" s="134">
        <f t="shared" si="1"/>
        <v>0</v>
      </c>
      <c r="Y40" s="134">
        <f t="shared" ref="Y40:Z42" si="28">HOUR(E40)*60+MINUTE(E40)</f>
        <v>0</v>
      </c>
      <c r="Z40" s="134">
        <f t="shared" si="28"/>
        <v>0</v>
      </c>
      <c r="AA40" s="134">
        <f t="shared" si="23"/>
        <v>0</v>
      </c>
      <c r="AB40" s="134">
        <f t="shared" si="14"/>
        <v>0</v>
      </c>
      <c r="AC40" s="134">
        <f t="shared" si="3"/>
        <v>0</v>
      </c>
      <c r="AD40" s="134">
        <f t="shared" ref="AD40:AE42" si="29">HOUR(H40)*60+MINUTE(H40)</f>
        <v>0</v>
      </c>
      <c r="AE40" s="134">
        <f t="shared" si="29"/>
        <v>0</v>
      </c>
      <c r="AF40" s="134">
        <f t="shared" ref="AF40:AF42" si="30">AE40-AD40</f>
        <v>0</v>
      </c>
      <c r="AG40" s="134">
        <f t="shared" si="16"/>
        <v>0</v>
      </c>
      <c r="AH40" s="134">
        <f t="shared" si="5"/>
        <v>0</v>
      </c>
      <c r="AI40" s="134">
        <f t="shared" ref="AI40:AJ42" si="31">HOUR(K40)*60+MINUTE(K40)</f>
        <v>0</v>
      </c>
      <c r="AJ40" s="134">
        <f t="shared" si="31"/>
        <v>0</v>
      </c>
      <c r="AK40" s="134">
        <f t="shared" ref="AK40:AK42" si="32">AJ40-AI40</f>
        <v>0</v>
      </c>
      <c r="AL40" s="134">
        <f t="shared" si="18"/>
        <v>0</v>
      </c>
      <c r="AM40" s="134">
        <f t="shared" si="7"/>
        <v>0</v>
      </c>
      <c r="AN40" s="134">
        <f t="shared" si="8"/>
        <v>480</v>
      </c>
      <c r="AO40" s="134">
        <f t="shared" si="9"/>
        <v>0</v>
      </c>
      <c r="AP40" s="134">
        <f t="shared" si="10"/>
        <v>480</v>
      </c>
      <c r="AQ40" s="134"/>
      <c r="AR40" s="134" t="str">
        <f t="shared" ref="AR40:AR42" si="33">TEXT(A40,"TTTT")</f>
        <v>Freitag</v>
      </c>
      <c r="AS40" s="134">
        <f t="shared" ref="AS40:AS42" si="34">WEEKDAY(A40,2)</f>
        <v>5</v>
      </c>
      <c r="AT40" s="134"/>
      <c r="AU40" s="134">
        <f t="shared" si="11"/>
        <v>0</v>
      </c>
      <c r="AV40" s="134">
        <f t="shared" si="19"/>
        <v>0</v>
      </c>
      <c r="AW40" s="133"/>
    </row>
    <row r="41" spans="1:49" ht="12" customHeight="1" x14ac:dyDescent="0.2">
      <c r="A41" s="31">
        <f t="shared" si="20"/>
        <v>45899</v>
      </c>
      <c r="B41" s="32"/>
      <c r="C41" s="32"/>
      <c r="D41" s="114"/>
      <c r="E41" s="128"/>
      <c r="F41" s="32"/>
      <c r="G41" s="114"/>
      <c r="H41" s="109"/>
      <c r="I41" s="32"/>
      <c r="J41" s="114"/>
      <c r="K41" s="109"/>
      <c r="L41" s="32"/>
      <c r="M41" s="114"/>
      <c r="N41" s="108">
        <f>IF((V41+AA41+AF41+AK41)&gt;0,IF((V41+AA41+AF41+AK41)&gt;Konfiguration!E$35,"unzulässig",(V41+AA41+AF41+AK41)-AP41),IF(AND((V41+AA41+AF41+AK41)=0,B41&gt;0),-AN41,0))</f>
        <v>0</v>
      </c>
      <c r="O41" s="183">
        <f t="shared" si="21"/>
        <v>0</v>
      </c>
      <c r="P41" s="214">
        <f>IF((W41+AB41+AG41+AL41)&gt;0,(W41+AB41+AG41+AL41)-AP41*Konfiguration!$E$9/100,IF(AND((W41+AB41+AG41+AL41)=0,B41&gt;0),-AP41*Konfiguration!$E$9/100,0))</f>
        <v>0</v>
      </c>
      <c r="Q41" s="214">
        <f t="shared" si="22"/>
        <v>0</v>
      </c>
      <c r="R41" s="221"/>
      <c r="S41" s="133"/>
      <c r="T41" s="134">
        <f t="shared" si="26"/>
        <v>0</v>
      </c>
      <c r="U41" s="134">
        <f t="shared" si="26"/>
        <v>0</v>
      </c>
      <c r="V41" s="134">
        <f t="shared" si="27"/>
        <v>0</v>
      </c>
      <c r="W41" s="134">
        <f t="shared" si="13"/>
        <v>0</v>
      </c>
      <c r="X41" s="134">
        <f t="shared" si="1"/>
        <v>0</v>
      </c>
      <c r="Y41" s="134">
        <f t="shared" si="28"/>
        <v>0</v>
      </c>
      <c r="Z41" s="134">
        <f t="shared" si="28"/>
        <v>0</v>
      </c>
      <c r="AA41" s="134">
        <f t="shared" si="23"/>
        <v>0</v>
      </c>
      <c r="AB41" s="134">
        <f t="shared" si="14"/>
        <v>0</v>
      </c>
      <c r="AC41" s="134">
        <f t="shared" si="3"/>
        <v>0</v>
      </c>
      <c r="AD41" s="134">
        <f t="shared" si="29"/>
        <v>0</v>
      </c>
      <c r="AE41" s="134">
        <f t="shared" si="29"/>
        <v>0</v>
      </c>
      <c r="AF41" s="134">
        <f t="shared" si="30"/>
        <v>0</v>
      </c>
      <c r="AG41" s="134">
        <f t="shared" si="16"/>
        <v>0</v>
      </c>
      <c r="AH41" s="134">
        <f t="shared" si="5"/>
        <v>0</v>
      </c>
      <c r="AI41" s="134">
        <f t="shared" si="31"/>
        <v>0</v>
      </c>
      <c r="AJ41" s="134">
        <f t="shared" si="31"/>
        <v>0</v>
      </c>
      <c r="AK41" s="134">
        <f t="shared" si="32"/>
        <v>0</v>
      </c>
      <c r="AL41" s="134">
        <f t="shared" si="18"/>
        <v>0</v>
      </c>
      <c r="AM41" s="134">
        <f t="shared" si="7"/>
        <v>0</v>
      </c>
      <c r="AN41" s="134">
        <f t="shared" si="8"/>
        <v>0</v>
      </c>
      <c r="AO41" s="134">
        <f t="shared" si="9"/>
        <v>0</v>
      </c>
      <c r="AP41" s="134">
        <f t="shared" si="10"/>
        <v>0</v>
      </c>
      <c r="AQ41" s="134"/>
      <c r="AR41" s="134" t="str">
        <f t="shared" si="33"/>
        <v>Samstag</v>
      </c>
      <c r="AS41" s="134">
        <f t="shared" si="34"/>
        <v>6</v>
      </c>
      <c r="AT41" s="134"/>
      <c r="AU41" s="134">
        <f t="shared" si="11"/>
        <v>0</v>
      </c>
      <c r="AV41" s="134">
        <f t="shared" si="19"/>
        <v>1</v>
      </c>
      <c r="AW41" s="133"/>
    </row>
    <row r="42" spans="1:49" ht="12" customHeight="1" x14ac:dyDescent="0.2">
      <c r="A42" s="31">
        <f t="shared" si="20"/>
        <v>45900</v>
      </c>
      <c r="B42" s="32"/>
      <c r="C42" s="32"/>
      <c r="D42" s="114"/>
      <c r="E42" s="128"/>
      <c r="F42" s="32"/>
      <c r="G42" s="114"/>
      <c r="H42" s="109"/>
      <c r="I42" s="32"/>
      <c r="J42" s="114"/>
      <c r="K42" s="109"/>
      <c r="L42" s="32"/>
      <c r="M42" s="114"/>
      <c r="N42" s="108">
        <f>IF((V42+AA42+AF42+AK42)&gt;0,IF((V42+AA42+AF42+AK42)&gt;Konfiguration!E$35,"unzulässig",(V42+AA42+AF42+AK42)-AP42),IF(AND((V42+AA42+AF42+AK42)=0,B42&gt;0),-AN42,0))</f>
        <v>0</v>
      </c>
      <c r="O42" s="183">
        <f t="shared" si="21"/>
        <v>0</v>
      </c>
      <c r="P42" s="214">
        <f>IF((W42+AB42+AG42+AL42)&gt;0,(W42+AB42+AG42+AL42)-AP42*Konfiguration!$E$9/100,IF(AND((W42+AB42+AG42+AL42)=0,B42&gt;0),-AP42*Konfiguration!$E$9/100,0))</f>
        <v>0</v>
      </c>
      <c r="Q42" s="214">
        <f t="shared" si="22"/>
        <v>0</v>
      </c>
      <c r="R42" s="221"/>
      <c r="S42" s="133"/>
      <c r="T42" s="134">
        <f t="shared" si="26"/>
        <v>0</v>
      </c>
      <c r="U42" s="134">
        <f t="shared" si="26"/>
        <v>0</v>
      </c>
      <c r="V42" s="134">
        <f t="shared" si="27"/>
        <v>0</v>
      </c>
      <c r="W42" s="134">
        <f t="shared" si="13"/>
        <v>0</v>
      </c>
      <c r="X42" s="134">
        <f t="shared" si="1"/>
        <v>0</v>
      </c>
      <c r="Y42" s="134">
        <f t="shared" si="28"/>
        <v>0</v>
      </c>
      <c r="Z42" s="134">
        <f t="shared" si="28"/>
        <v>0</v>
      </c>
      <c r="AA42" s="134">
        <f t="shared" si="23"/>
        <v>0</v>
      </c>
      <c r="AB42" s="134">
        <f t="shared" si="14"/>
        <v>0</v>
      </c>
      <c r="AC42" s="134">
        <f t="shared" si="3"/>
        <v>0</v>
      </c>
      <c r="AD42" s="134">
        <f t="shared" si="29"/>
        <v>0</v>
      </c>
      <c r="AE42" s="134">
        <f t="shared" si="29"/>
        <v>0</v>
      </c>
      <c r="AF42" s="134">
        <f t="shared" si="30"/>
        <v>0</v>
      </c>
      <c r="AG42" s="134">
        <f t="shared" si="16"/>
        <v>0</v>
      </c>
      <c r="AH42" s="134">
        <f t="shared" si="5"/>
        <v>0</v>
      </c>
      <c r="AI42" s="134">
        <f t="shared" si="31"/>
        <v>0</v>
      </c>
      <c r="AJ42" s="134">
        <f t="shared" si="31"/>
        <v>0</v>
      </c>
      <c r="AK42" s="134">
        <f t="shared" si="32"/>
        <v>0</v>
      </c>
      <c r="AL42" s="134">
        <f t="shared" si="18"/>
        <v>0</v>
      </c>
      <c r="AM42" s="134">
        <f t="shared" si="7"/>
        <v>0</v>
      </c>
      <c r="AN42" s="134">
        <f t="shared" si="8"/>
        <v>0</v>
      </c>
      <c r="AO42" s="134">
        <f t="shared" si="9"/>
        <v>0</v>
      </c>
      <c r="AP42" s="134">
        <f t="shared" si="10"/>
        <v>0</v>
      </c>
      <c r="AQ42" s="134"/>
      <c r="AR42" s="134" t="str">
        <f t="shared" si="33"/>
        <v>Sonntag</v>
      </c>
      <c r="AS42" s="134">
        <f t="shared" si="34"/>
        <v>7</v>
      </c>
      <c r="AT42" s="134"/>
      <c r="AU42" s="134">
        <f t="shared" si="11"/>
        <v>0</v>
      </c>
      <c r="AV42" s="134">
        <f t="shared" si="19"/>
        <v>1</v>
      </c>
      <c r="AW42" s="133"/>
    </row>
    <row r="43" spans="1:49" ht="12" customHeight="1" x14ac:dyDescent="0.2">
      <c r="O43" s="154"/>
      <c r="P43" s="154"/>
      <c r="Q43" s="156"/>
      <c r="R43" s="132"/>
      <c r="S43" s="133"/>
      <c r="T43" s="133"/>
      <c r="U43" s="133"/>
      <c r="V43" s="133"/>
      <c r="W43" s="133"/>
      <c r="X43" s="133"/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</row>
    <row r="44" spans="1:49" ht="12" customHeight="1" x14ac:dyDescent="0.2">
      <c r="O44" s="154"/>
      <c r="P44" s="154"/>
      <c r="Q44" s="156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  <c r="AN44" s="132"/>
      <c r="AO44" s="132"/>
      <c r="AP44" s="132"/>
      <c r="AQ44" s="132"/>
      <c r="AR44" s="132"/>
      <c r="AS44" s="132"/>
      <c r="AT44" s="132"/>
      <c r="AU44" s="132"/>
      <c r="AV44" s="132"/>
      <c r="AW44" s="132"/>
    </row>
    <row r="45" spans="1:49" ht="12" customHeight="1" x14ac:dyDescent="0.2"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  <c r="AN45" s="132"/>
      <c r="AO45" s="132"/>
      <c r="AP45" s="132"/>
      <c r="AQ45" s="132"/>
      <c r="AR45" s="132"/>
      <c r="AS45" s="132"/>
      <c r="AT45" s="132"/>
      <c r="AU45" s="132"/>
      <c r="AV45" s="132"/>
      <c r="AW45" s="132"/>
    </row>
    <row r="46" spans="1:49" ht="12" customHeight="1" x14ac:dyDescent="0.2">
      <c r="N46" s="33" t="str" cm="1">
        <f t="array" ref="N46">INDEX(tabDict[],MATCH(64,tabDict[ID],0),selLangID+1)</f>
        <v>Gesamtsaldo:</v>
      </c>
      <c r="O46" s="28">
        <f>O42</f>
        <v>0</v>
      </c>
      <c r="P46" s="120" t="str" cm="1">
        <f t="array" ref="P46">INDEX(tabDict[],MATCH(118,tabDict[ID],0),selLangID+1)</f>
        <v>QZ Gesamtsaldo:</v>
      </c>
      <c r="Q46" s="124">
        <f>Q42</f>
        <v>0</v>
      </c>
      <c r="R46" s="34" t="str" cm="1">
        <f t="array" ref="R46">INDEX(tabDict[],MATCH(68,tabDict[ID],0),selLangID+1)</f>
        <v>Minuten</v>
      </c>
    </row>
    <row r="47" spans="1:49" ht="12" customHeight="1" x14ac:dyDescent="0.2">
      <c r="N47" s="35" t="str" cm="1">
        <f t="array" ref="N47">INDEX(tabDict[],MATCH(65,tabDict[ID],0),selLangID+1)</f>
        <v>entspricht:</v>
      </c>
      <c r="O47" s="36">
        <f>ABS(O46)/24/60</f>
        <v>0</v>
      </c>
      <c r="P47" s="36" t="str" cm="1">
        <f t="array" ref="P47">INDEX(tabDict[],MATCH(65,tabDict[ID],0),selLangID+1)</f>
        <v>entspricht:</v>
      </c>
      <c r="Q47" s="125">
        <f>ABS(Q46)/24/60</f>
        <v>0</v>
      </c>
      <c r="R47" s="34" t="s">
        <v>58</v>
      </c>
    </row>
    <row r="48" spans="1:49" ht="12" customHeight="1" x14ac:dyDescent="0.2">
      <c r="J48" s="106"/>
    </row>
    <row r="49" spans="2:14" ht="12" customHeight="1" x14ac:dyDescent="0.2"/>
    <row r="50" spans="2:14" ht="12" customHeight="1" x14ac:dyDescent="0.2"/>
    <row r="51" spans="2:14" ht="12" customHeight="1" x14ac:dyDescent="0.2">
      <c r="B51" s="16" t="str" cm="1">
        <f t="array" ref="B51">INDEX(tabDict[],MATCH(66,tabDict[ID],0),selLangID+1)</f>
        <v>Unterschrift des/der Beschäftigten:</v>
      </c>
      <c r="F51" s="37"/>
      <c r="G51" s="37"/>
      <c r="H51" s="37"/>
      <c r="I51" s="37"/>
      <c r="J51" s="37"/>
      <c r="K51" s="37"/>
      <c r="L51" s="37"/>
      <c r="M51" s="37"/>
      <c r="N51" s="37"/>
    </row>
    <row r="52" spans="2:14" ht="12" customHeight="1" x14ac:dyDescent="0.2"/>
    <row r="53" spans="2:14" ht="12" customHeight="1" x14ac:dyDescent="0.2"/>
    <row r="54" spans="2:14" ht="12" customHeight="1" x14ac:dyDescent="0.2"/>
    <row r="55" spans="2:14" ht="12" customHeight="1" x14ac:dyDescent="0.2">
      <c r="B55" s="38" t="str" cm="1">
        <f t="array" ref="B55">INDEX(tabDict[],MATCH(67,tabDict[ID],0),selLangID+1)</f>
        <v>Unterschrift des/der Leiters/-in:</v>
      </c>
      <c r="C55" s="38"/>
      <c r="D55" s="38"/>
      <c r="F55" s="37"/>
      <c r="G55" s="37"/>
      <c r="H55" s="37"/>
      <c r="I55" s="37"/>
      <c r="J55" s="37"/>
      <c r="K55" s="37"/>
      <c r="L55" s="37"/>
      <c r="M55" s="37"/>
      <c r="N55" s="37"/>
    </row>
    <row r="56" spans="2:14" ht="12" customHeight="1" x14ac:dyDescent="0.2"/>
    <row r="57" spans="2:14" ht="12" customHeight="1" x14ac:dyDescent="0.2"/>
    <row r="58" spans="2:14" ht="12" customHeight="1" x14ac:dyDescent="0.2"/>
    <row r="59" spans="2:14" ht="12" customHeight="1" x14ac:dyDescent="0.2"/>
    <row r="60" spans="2:14" ht="12" customHeight="1" x14ac:dyDescent="0.2"/>
    <row r="61" spans="2:14" ht="12" customHeight="1" x14ac:dyDescent="0.2"/>
    <row r="62" spans="2:14" ht="12" customHeight="1" x14ac:dyDescent="0.2"/>
    <row r="63" spans="2:14" ht="12" customHeight="1" x14ac:dyDescent="0.2"/>
    <row r="64" spans="2:14" ht="12" customHeight="1" x14ac:dyDescent="0.2"/>
    <row r="65" spans="1:18" ht="12" customHeight="1" x14ac:dyDescent="0.2"/>
    <row r="66" spans="1:18" ht="12" customHeight="1" x14ac:dyDescent="0.2"/>
    <row r="67" spans="1:18" ht="12" customHeight="1" x14ac:dyDescent="0.2"/>
    <row r="68" spans="1:18" ht="12" customHeight="1" x14ac:dyDescent="0.2"/>
    <row r="69" spans="1:18" ht="12" customHeight="1" x14ac:dyDescent="0.2"/>
    <row r="70" spans="1:18" ht="12" customHeight="1" x14ac:dyDescent="0.2"/>
    <row r="71" spans="1:18" ht="12" customHeight="1" x14ac:dyDescent="0.2"/>
    <row r="72" spans="1:18" ht="12" customHeight="1" x14ac:dyDescent="0.2"/>
    <row r="73" spans="1:18" ht="12" customHeight="1" x14ac:dyDescent="0.2"/>
    <row r="74" spans="1:18" ht="12" customHeight="1" x14ac:dyDescent="0.2">
      <c r="A74" s="39" t="str" cm="1">
        <f t="array" ref="A74">INDEX(tabDict[],MATCH(69,tabDict[ID],0),selLangID+1)</f>
        <v>Erläuterungen zu Bemerkungen:</v>
      </c>
      <c r="B74" s="16"/>
    </row>
    <row r="75" spans="1:18" ht="12" customHeight="1" x14ac:dyDescent="0.2">
      <c r="B75" s="16"/>
    </row>
    <row r="76" spans="1:18" ht="12" customHeight="1" thickBot="1" x14ac:dyDescent="0.25">
      <c r="A76" s="265" t="str" cm="1">
        <f t="array" ref="A76">INDEX(tabDict[],MATCH(70,tabDict[ID],0),selLangID+1)</f>
        <v>Kurzform</v>
      </c>
      <c r="B76" s="266"/>
      <c r="C76" s="265" t="str" cm="1">
        <f t="array" ref="C76">INDEX(tabDict[],MATCH(71,tabDict[ID],0),selLangID+1)</f>
        <v>Erläuterung</v>
      </c>
      <c r="D76" s="267"/>
      <c r="E76" s="268"/>
      <c r="F76" s="268"/>
      <c r="G76" s="268"/>
      <c r="H76" s="268"/>
      <c r="I76" s="268"/>
      <c r="J76" s="268"/>
      <c r="K76" s="268"/>
      <c r="L76" s="268"/>
      <c r="M76" s="268"/>
      <c r="N76" s="268"/>
      <c r="O76" s="268"/>
      <c r="P76" s="268"/>
      <c r="Q76" s="268"/>
      <c r="R76" s="266"/>
    </row>
    <row r="77" spans="1:18" ht="12" customHeight="1" thickTop="1" x14ac:dyDescent="0.2">
      <c r="A77" s="275"/>
      <c r="B77" s="276"/>
      <c r="C77" s="275"/>
      <c r="D77" s="277"/>
      <c r="E77" s="278"/>
      <c r="F77" s="278"/>
      <c r="G77" s="278"/>
      <c r="H77" s="278"/>
      <c r="I77" s="278"/>
      <c r="J77" s="278"/>
      <c r="K77" s="278"/>
      <c r="L77" s="278"/>
      <c r="M77" s="278"/>
      <c r="N77" s="278"/>
      <c r="O77" s="278"/>
      <c r="P77" s="278"/>
      <c r="Q77" s="278"/>
      <c r="R77" s="276"/>
    </row>
    <row r="78" spans="1:18" ht="12" customHeight="1" x14ac:dyDescent="0.2">
      <c r="A78" s="279"/>
      <c r="B78" s="280"/>
      <c r="C78" s="279"/>
      <c r="D78" s="281"/>
      <c r="E78" s="282"/>
      <c r="F78" s="282"/>
      <c r="G78" s="282"/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0"/>
    </row>
    <row r="79" spans="1:18" ht="12" customHeight="1" x14ac:dyDescent="0.2">
      <c r="A79" s="279"/>
      <c r="B79" s="280"/>
      <c r="C79" s="279"/>
      <c r="D79" s="281"/>
      <c r="E79" s="282"/>
      <c r="F79" s="282"/>
      <c r="G79" s="282"/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0"/>
    </row>
    <row r="80" spans="1:18" ht="12" customHeight="1" x14ac:dyDescent="0.2">
      <c r="A80" s="279"/>
      <c r="B80" s="280"/>
      <c r="C80" s="279"/>
      <c r="D80" s="281"/>
      <c r="E80" s="282"/>
      <c r="F80" s="282"/>
      <c r="G80" s="282"/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0"/>
    </row>
    <row r="81" spans="1:18" ht="12" customHeight="1" x14ac:dyDescent="0.2">
      <c r="A81" s="279"/>
      <c r="B81" s="280"/>
      <c r="C81" s="279"/>
      <c r="D81" s="281"/>
      <c r="E81" s="282"/>
      <c r="F81" s="282"/>
      <c r="G81" s="282"/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0"/>
    </row>
    <row r="82" spans="1:18" ht="12" customHeight="1" x14ac:dyDescent="0.2">
      <c r="A82" s="279"/>
      <c r="B82" s="280"/>
      <c r="C82" s="279"/>
      <c r="D82" s="281"/>
      <c r="E82" s="282"/>
      <c r="F82" s="282"/>
      <c r="G82" s="282"/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0"/>
    </row>
    <row r="83" spans="1:18" ht="12" customHeight="1" x14ac:dyDescent="0.2">
      <c r="A83" s="279"/>
      <c r="B83" s="280"/>
      <c r="C83" s="279"/>
      <c r="D83" s="281"/>
      <c r="E83" s="282"/>
      <c r="F83" s="282"/>
      <c r="G83" s="282"/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0"/>
    </row>
    <row r="84" spans="1:18" ht="12" customHeight="1" x14ac:dyDescent="0.2">
      <c r="A84" s="279"/>
      <c r="B84" s="280"/>
      <c r="C84" s="279"/>
      <c r="D84" s="281"/>
      <c r="E84" s="282"/>
      <c r="F84" s="282"/>
      <c r="G84" s="282"/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0"/>
    </row>
    <row r="85" spans="1:18" ht="12" customHeight="1" x14ac:dyDescent="0.2">
      <c r="A85" s="279"/>
      <c r="B85" s="280"/>
      <c r="C85" s="279"/>
      <c r="D85" s="281"/>
      <c r="E85" s="282"/>
      <c r="F85" s="282"/>
      <c r="G85" s="282"/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0"/>
    </row>
    <row r="86" spans="1:18" ht="12" customHeight="1" x14ac:dyDescent="0.2">
      <c r="A86" s="279"/>
      <c r="B86" s="280"/>
      <c r="C86" s="279"/>
      <c r="D86" s="281"/>
      <c r="E86" s="282"/>
      <c r="F86" s="282"/>
      <c r="G86" s="282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0"/>
    </row>
    <row r="87" spans="1:18" ht="12" customHeight="1" x14ac:dyDescent="0.2">
      <c r="A87" s="279"/>
      <c r="B87" s="280"/>
      <c r="C87" s="279"/>
      <c r="D87" s="281"/>
      <c r="E87" s="282"/>
      <c r="F87" s="282"/>
      <c r="G87" s="282"/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0"/>
    </row>
    <row r="88" spans="1:18" ht="12" customHeight="1" x14ac:dyDescent="0.2">
      <c r="A88" s="279"/>
      <c r="B88" s="280"/>
      <c r="C88" s="279"/>
      <c r="D88" s="281"/>
      <c r="E88" s="282"/>
      <c r="F88" s="282"/>
      <c r="G88" s="282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0"/>
    </row>
    <row r="89" spans="1:18" ht="12" customHeight="1" x14ac:dyDescent="0.2">
      <c r="A89" s="279"/>
      <c r="B89" s="280"/>
      <c r="C89" s="279"/>
      <c r="D89" s="281"/>
      <c r="E89" s="282"/>
      <c r="F89" s="282"/>
      <c r="G89" s="282"/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0"/>
    </row>
    <row r="90" spans="1:18" ht="12" customHeight="1" x14ac:dyDescent="0.2">
      <c r="A90" s="279"/>
      <c r="B90" s="280"/>
      <c r="C90" s="279"/>
      <c r="D90" s="281"/>
      <c r="E90" s="282"/>
      <c r="F90" s="282"/>
      <c r="G90" s="282"/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0"/>
    </row>
    <row r="91" spans="1:18" ht="13" customHeight="1" x14ac:dyDescent="0.2">
      <c r="A91" s="279"/>
      <c r="B91" s="280"/>
      <c r="C91" s="279"/>
      <c r="D91" s="281"/>
      <c r="E91" s="282"/>
      <c r="F91" s="282"/>
      <c r="G91" s="282"/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0"/>
    </row>
    <row r="92" spans="1:18" ht="15" customHeight="1" x14ac:dyDescent="0.2">
      <c r="A92" s="279"/>
      <c r="B92" s="280"/>
      <c r="C92" s="279"/>
      <c r="D92" s="281"/>
      <c r="E92" s="282"/>
      <c r="F92" s="282"/>
      <c r="G92" s="282"/>
      <c r="H92" s="282"/>
      <c r="I92" s="282"/>
      <c r="J92" s="282"/>
      <c r="K92" s="282"/>
      <c r="L92" s="282"/>
      <c r="M92" s="282"/>
      <c r="N92" s="282"/>
      <c r="O92" s="282"/>
      <c r="P92" s="282"/>
      <c r="Q92" s="282"/>
      <c r="R92" s="280"/>
    </row>
    <row r="93" spans="1:18" ht="15" customHeight="1" x14ac:dyDescent="0.2">
      <c r="A93" s="279"/>
      <c r="B93" s="280"/>
      <c r="C93" s="279"/>
      <c r="D93" s="281"/>
      <c r="E93" s="282"/>
      <c r="F93" s="282"/>
      <c r="G93" s="282"/>
      <c r="H93" s="282"/>
      <c r="I93" s="282"/>
      <c r="J93" s="282"/>
      <c r="K93" s="282"/>
      <c r="L93" s="282"/>
      <c r="M93" s="282"/>
      <c r="N93" s="282"/>
      <c r="O93" s="282"/>
      <c r="P93" s="282"/>
      <c r="Q93" s="282"/>
      <c r="R93" s="280"/>
    </row>
    <row r="94" spans="1:18" x14ac:dyDescent="0.2">
      <c r="A94" s="279"/>
      <c r="B94" s="280"/>
      <c r="C94" s="279"/>
      <c r="D94" s="281"/>
      <c r="E94" s="282"/>
      <c r="F94" s="282"/>
      <c r="G94" s="282"/>
      <c r="H94" s="282"/>
      <c r="I94" s="282"/>
      <c r="J94" s="282"/>
      <c r="K94" s="282"/>
      <c r="L94" s="282"/>
      <c r="M94" s="282"/>
      <c r="N94" s="282"/>
      <c r="O94" s="282"/>
      <c r="P94" s="282"/>
      <c r="Q94" s="282"/>
      <c r="R94" s="280"/>
    </row>
    <row r="95" spans="1:18" x14ac:dyDescent="0.2">
      <c r="A95" s="279"/>
      <c r="B95" s="280"/>
      <c r="C95" s="279"/>
      <c r="D95" s="281"/>
      <c r="E95" s="282"/>
      <c r="F95" s="282"/>
      <c r="G95" s="282"/>
      <c r="H95" s="282"/>
      <c r="I95" s="282"/>
      <c r="J95" s="282"/>
      <c r="K95" s="282"/>
      <c r="L95" s="282"/>
      <c r="M95" s="282"/>
      <c r="N95" s="282"/>
      <c r="O95" s="282"/>
      <c r="P95" s="282"/>
      <c r="Q95" s="282"/>
      <c r="R95" s="280"/>
    </row>
    <row r="96" spans="1:18" x14ac:dyDescent="0.2">
      <c r="A96" s="279"/>
      <c r="B96" s="280"/>
      <c r="C96" s="279"/>
      <c r="D96" s="281"/>
      <c r="E96" s="282"/>
      <c r="F96" s="282"/>
      <c r="G96" s="282"/>
      <c r="H96" s="282"/>
      <c r="I96" s="282"/>
      <c r="J96" s="282"/>
      <c r="K96" s="282"/>
      <c r="L96" s="282"/>
      <c r="M96" s="282"/>
      <c r="N96" s="282"/>
      <c r="O96" s="282"/>
      <c r="P96" s="282"/>
      <c r="Q96" s="282"/>
      <c r="R96" s="280"/>
    </row>
    <row r="97" spans="1:18" x14ac:dyDescent="0.2">
      <c r="A97" s="279"/>
      <c r="B97" s="280"/>
      <c r="C97" s="279"/>
      <c r="D97" s="281"/>
      <c r="E97" s="282"/>
      <c r="F97" s="282"/>
      <c r="G97" s="282"/>
      <c r="H97" s="282"/>
      <c r="I97" s="282"/>
      <c r="J97" s="282"/>
      <c r="K97" s="282"/>
      <c r="L97" s="282"/>
      <c r="M97" s="282"/>
      <c r="N97" s="282"/>
      <c r="O97" s="282"/>
      <c r="P97" s="282"/>
      <c r="Q97" s="282"/>
      <c r="R97" s="280"/>
    </row>
    <row r="98" spans="1:18" x14ac:dyDescent="0.2">
      <c r="A98" s="279"/>
      <c r="B98" s="280"/>
      <c r="C98" s="279"/>
      <c r="D98" s="281"/>
      <c r="E98" s="282"/>
      <c r="F98" s="282"/>
      <c r="G98" s="282"/>
      <c r="H98" s="282"/>
      <c r="I98" s="282"/>
      <c r="J98" s="282"/>
      <c r="K98" s="282"/>
      <c r="L98" s="282"/>
      <c r="M98" s="282"/>
      <c r="N98" s="282"/>
      <c r="O98" s="282"/>
      <c r="P98" s="282"/>
      <c r="Q98" s="282"/>
      <c r="R98" s="280"/>
    </row>
    <row r="99" spans="1:18" x14ac:dyDescent="0.2">
      <c r="A99" s="279"/>
      <c r="B99" s="280"/>
      <c r="C99" s="279"/>
      <c r="D99" s="281"/>
      <c r="E99" s="282"/>
      <c r="F99" s="282"/>
      <c r="G99" s="282"/>
      <c r="H99" s="282"/>
      <c r="I99" s="282"/>
      <c r="J99" s="282"/>
      <c r="K99" s="282"/>
      <c r="L99" s="282"/>
      <c r="M99" s="282"/>
      <c r="N99" s="282"/>
      <c r="O99" s="282"/>
      <c r="P99" s="282"/>
      <c r="Q99" s="282"/>
      <c r="R99" s="280"/>
    </row>
    <row r="100" spans="1:18" x14ac:dyDescent="0.2">
      <c r="A100" s="279"/>
      <c r="B100" s="280"/>
      <c r="C100" s="279"/>
      <c r="D100" s="281"/>
      <c r="E100" s="282"/>
      <c r="F100" s="282"/>
      <c r="G100" s="282"/>
      <c r="H100" s="282"/>
      <c r="I100" s="282"/>
      <c r="J100" s="282"/>
      <c r="K100" s="282"/>
      <c r="L100" s="282"/>
      <c r="M100" s="282"/>
      <c r="N100" s="282"/>
      <c r="O100" s="282"/>
      <c r="P100" s="282"/>
      <c r="Q100" s="282"/>
      <c r="R100" s="280"/>
    </row>
    <row r="101" spans="1:18" x14ac:dyDescent="0.2">
      <c r="B101" s="16"/>
    </row>
    <row r="102" spans="1:18" x14ac:dyDescent="0.2">
      <c r="B102" s="16"/>
    </row>
    <row r="103" spans="1:18" x14ac:dyDescent="0.2">
      <c r="B103" s="16"/>
    </row>
    <row r="104" spans="1:18" x14ac:dyDescent="0.2">
      <c r="B104" s="16"/>
    </row>
  </sheetData>
  <mergeCells count="59">
    <mergeCell ref="A95:B95"/>
    <mergeCell ref="C95:R95"/>
    <mergeCell ref="A96:B96"/>
    <mergeCell ref="C96:R96"/>
    <mergeCell ref="A100:B100"/>
    <mergeCell ref="C100:R100"/>
    <mergeCell ref="A97:B97"/>
    <mergeCell ref="C97:R97"/>
    <mergeCell ref="A98:B98"/>
    <mergeCell ref="C98:R98"/>
    <mergeCell ref="A99:B99"/>
    <mergeCell ref="C99:R99"/>
    <mergeCell ref="A92:B92"/>
    <mergeCell ref="C92:R92"/>
    <mergeCell ref="A93:B93"/>
    <mergeCell ref="C93:R93"/>
    <mergeCell ref="A94:B94"/>
    <mergeCell ref="C94:R94"/>
    <mergeCell ref="A89:B89"/>
    <mergeCell ref="C89:R89"/>
    <mergeCell ref="A90:B90"/>
    <mergeCell ref="C90:R90"/>
    <mergeCell ref="A91:B91"/>
    <mergeCell ref="C91:R91"/>
    <mergeCell ref="A86:B86"/>
    <mergeCell ref="C86:R86"/>
    <mergeCell ref="A87:B87"/>
    <mergeCell ref="C87:R87"/>
    <mergeCell ref="A88:B88"/>
    <mergeCell ref="C88:R88"/>
    <mergeCell ref="A83:B83"/>
    <mergeCell ref="C83:R83"/>
    <mergeCell ref="A84:B84"/>
    <mergeCell ref="C84:R84"/>
    <mergeCell ref="A85:B85"/>
    <mergeCell ref="C85:R85"/>
    <mergeCell ref="A80:B80"/>
    <mergeCell ref="C80:R80"/>
    <mergeCell ref="A81:B81"/>
    <mergeCell ref="C81:R81"/>
    <mergeCell ref="A82:B82"/>
    <mergeCell ref="C82:R82"/>
    <mergeCell ref="A77:B77"/>
    <mergeCell ref="C77:R77"/>
    <mergeCell ref="A78:B78"/>
    <mergeCell ref="C78:R78"/>
    <mergeCell ref="A79:B79"/>
    <mergeCell ref="C79:R79"/>
    <mergeCell ref="N3:O3"/>
    <mergeCell ref="P3:Q3"/>
    <mergeCell ref="C4:E4"/>
    <mergeCell ref="A76:B76"/>
    <mergeCell ref="C76:R76"/>
    <mergeCell ref="B8:C8"/>
    <mergeCell ref="E8:F8"/>
    <mergeCell ref="H8:I8"/>
    <mergeCell ref="K8:L8"/>
    <mergeCell ref="A3:B3"/>
    <mergeCell ref="C3:E3"/>
  </mergeCells>
  <conditionalFormatting sqref="A12:R42">
    <cfRule type="expression" dxfId="24" priority="5">
      <formula>$AV12=1</formula>
    </cfRule>
  </conditionalFormatting>
  <conditionalFormatting sqref="O46:O47">
    <cfRule type="expression" dxfId="21" priority="3">
      <formula>$O$46&lt;0</formula>
    </cfRule>
    <cfRule type="expression" dxfId="20" priority="4">
      <formula>$O$46&gt;=0</formula>
    </cfRule>
  </conditionalFormatting>
  <dataValidations count="3"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_x000a_falls nicht: Zelle frei lassen oder '0' eingeben" sqref="G12:G42" xr:uid="{52E50AE2-B1D3-4297-AF9C-73F0DAF09FE2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_x000a_falls nicht: Zelle frei lassen oder '0' eingeben" promptTitle="Qualifizierungszeit" prompt="'1' eingeben, wenn diese Anwesenheit Qualifizierungszeit ist_x000a__x000a_falls nicht: Zelle frei lassen oder '0' eingeben" sqref="M17:M21 M38:M42 M31:M35 M24:M28 D12:D16 D22:D23 D29:D42" xr:uid="{B75E7C0E-2774-4212-8763-F746C6028520}">
      <formula1>0</formula1>
      <formula2>1</formula2>
    </dataValidation>
    <dataValidation type="whole" allowBlank="1" showInputMessage="1" showErrorMessage="1" errorTitle="Qualifizierungszeit" error="'1' eingeben, wenn diese Anwesenheit Qualifizierungszeit ist_x000a_ _x000a_falls nicht: Zelle frei lassen oder '0' eingeben_x000a_" promptTitle="Qualifizierungszeit" prompt="'1' eingeben, wenn diese Anwesenheit Qualifizierungszeit ist_x000a_ _x000a_falls nicht: Zelle frei lassen oder '0' eingeben_x000a_" sqref="J12:J42 M36:M37 M29:M30 M12:M16 M22:M23" xr:uid="{2000DB4B-131C-4DE6-AA7F-E336CD4EA5A1}">
      <formula1>0</formula1>
      <formula2>1</formula2>
    </dataValidation>
  </dataValidations>
  <pageMargins left="0.75" right="0.75" top="0.75" bottom="0.75" header="0.5" footer="0.5"/>
  <pageSetup paperSize="9" orientation="portrait" r:id="rId1"/>
  <ignoredErrors>
    <ignoredError sqref="O9:P9 P12:P42 P46:P47 O47" 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391B031F-3F95-4214-B32B-BA3512AFFA10}">
            <xm:f>AND(Konfiguration!$H$43=1,$O$46&gt;3*SUM(Sollarbeitszeit))</xm:f>
            <x14:dxf>
              <fill>
                <patternFill>
                  <bgColor rgb="FFFFC7CE"/>
                </patternFill>
              </fill>
            </x14:dxf>
          </x14:cfRule>
          <x14:cfRule type="expression" priority="2" id="{54BC828A-4EBF-4313-BEA8-8BB5C51093E1}">
            <xm:f>AND(Konfiguration!$H$43=1,$O$46&gt;1.5*SUM(Sollarbeitszeit))</xm:f>
            <x14:dxf>
              <font>
                <color rgb="FF9C5700"/>
              </font>
              <fill>
                <patternFill>
                  <bgColor rgb="FFFFEB9C"/>
                </patternFill>
              </fill>
            </x14:dxf>
          </x14:cfRule>
          <xm:sqref>O46:O47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22</vt:i4>
      </vt:variant>
    </vt:vector>
  </HeadingPairs>
  <TitlesOfParts>
    <vt:vector size="38" baseType="lpstr">
      <vt:lpstr>Konfiguration</vt:lpstr>
      <vt:lpstr>Januar</vt:lpstr>
      <vt:lpstr>Februar</vt:lpstr>
      <vt:lpstr>März</vt:lpstr>
      <vt:lpstr>April</vt:lpstr>
      <vt:lpstr>Mai</vt:lpstr>
      <vt:lpstr>Juni</vt:lpstr>
      <vt:lpstr>Juli</vt:lpstr>
      <vt:lpstr>August</vt:lpstr>
      <vt:lpstr>September</vt:lpstr>
      <vt:lpstr>Oktober</vt:lpstr>
      <vt:lpstr>November</vt:lpstr>
      <vt:lpstr>Dezember</vt:lpstr>
      <vt:lpstr>Referenzen</vt:lpstr>
      <vt:lpstr>Tabelle1</vt:lpstr>
      <vt:lpstr>lang</vt:lpstr>
      <vt:lpstr>Anteil_Qualifizierungszeit</vt:lpstr>
      <vt:lpstr>Anwesenheitszeit</vt:lpstr>
      <vt:lpstr>Arbeitszeit</vt:lpstr>
      <vt:lpstr>April!Druckbereich</vt:lpstr>
      <vt:lpstr>August!Druckbereich</vt:lpstr>
      <vt:lpstr>Dezember!Druckbereich</vt:lpstr>
      <vt:lpstr>Februar!Druckbereich</vt:lpstr>
      <vt:lpstr>Januar!Druckbereich</vt:lpstr>
      <vt:lpstr>Juli!Druckbereich</vt:lpstr>
      <vt:lpstr>Juni!Druckbereich</vt:lpstr>
      <vt:lpstr>Konfiguration!Druckbereich</vt:lpstr>
      <vt:lpstr>Mai!Druckbereich</vt:lpstr>
      <vt:lpstr>März!Druckbereich</vt:lpstr>
      <vt:lpstr>November!Druckbereich</vt:lpstr>
      <vt:lpstr>Oktober!Druckbereich</vt:lpstr>
      <vt:lpstr>September!Druckbereich</vt:lpstr>
      <vt:lpstr>Feiertage</vt:lpstr>
      <vt:lpstr>Ruhepause</vt:lpstr>
      <vt:lpstr>Schaltjahr</vt:lpstr>
      <vt:lpstr>selLang</vt:lpstr>
      <vt:lpstr>selLangID</vt:lpstr>
      <vt:lpstr>Sollarbeitszeit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Pippig, Torsten</dc:creator>
  <cp:lastModifiedBy>Wolfgang Morgenroth</cp:lastModifiedBy>
  <cp:lastPrinted>2024-09-04T07:16:57Z</cp:lastPrinted>
  <dcterms:created xsi:type="dcterms:W3CDTF">2015-06-25T14:28:32Z</dcterms:created>
  <dcterms:modified xsi:type="dcterms:W3CDTF">2025-03-31T11:39:58Z</dcterms:modified>
</cp:coreProperties>
</file>